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25600" windowHeight="16000" tabRatio="880"/>
  </bookViews>
  <sheets>
    <sheet name="Index" sheetId="1" r:id="rId1"/>
    <sheet name="Input" sheetId="2" r:id="rId2"/>
    <sheet name="LAFs" sheetId="3" r:id="rId3"/>
    <sheet name="DRM" sheetId="4" r:id="rId4"/>
    <sheet name="SM" sheetId="5" r:id="rId5"/>
    <sheet name="Loads" sheetId="6" r:id="rId6"/>
    <sheet name="Multi" sheetId="7" r:id="rId7"/>
    <sheet name="SMD" sheetId="8" r:id="rId8"/>
    <sheet name="AMD" sheetId="9" r:id="rId9"/>
    <sheet name="Otex" sheetId="10" r:id="rId10"/>
    <sheet name="Contrib" sheetId="11" r:id="rId11"/>
    <sheet name="Yard" sheetId="12" r:id="rId12"/>
    <sheet name="Standing" sheetId="13" r:id="rId13"/>
    <sheet name="AggCap" sheetId="14" r:id="rId14"/>
    <sheet name="Reactive" sheetId="15" r:id="rId15"/>
    <sheet name="Aggreg" sheetId="16" r:id="rId16"/>
    <sheet name="Revenue" sheetId="17" r:id="rId17"/>
    <sheet name="Adder" sheetId="18" r:id="rId18"/>
    <sheet name="Adjust" sheetId="19" r:id="rId19"/>
    <sheet name="Tariffs" sheetId="20" r:id="rId20"/>
    <sheet name="Summary" sheetId="21" r:id="rId21"/>
    <sheet name="M-ATW" sheetId="22" r:id="rId22"/>
    <sheet name="M-Rev" sheetId="23" r:id="rId23"/>
    <sheet name="CData" sheetId="24" r:id="rId24"/>
    <sheet name="CTables" sheetId="25" r:id="rId25"/>
  </sheets>
  <definedNames>
    <definedName name="_xlnm._FilterDatabase" localSheetId="0" hidden="1">Index!$A$24:$C$245</definedName>
    <definedName name="_xlnm.Print_Area" localSheetId="6">Multi!$A:$V</definedName>
  </definedNames>
  <calcPr calcId="124519" fullCalcOnLoad="1"/>
</workbook>
</file>

<file path=xl/sharedStrings.xml><?xml version="1.0" encoding="utf-8"?>
<sst xmlns="http://schemas.openxmlformats.org/spreadsheetml/2006/main" count="9037" uniqueCount="1827">
  <si>
    <t>This sheet contains all the input data, except LLFCs which are entered directly into the Tariff sheet.</t>
  </si>
  <si>
    <t>1000. Company, charging year, data version</t>
  </si>
  <si>
    <t>Company</t>
  </si>
  <si>
    <t>Year</t>
  </si>
  <si>
    <t>Version</t>
  </si>
  <si>
    <t>Company, charging year, data version</t>
  </si>
  <si>
    <t>no company</t>
  </si>
  <si>
    <t>no year</t>
  </si>
  <si>
    <t>no data version</t>
  </si>
  <si>
    <t>1001. CDCM target revenue (£ unless otherwise stated)</t>
  </si>
  <si>
    <t>Further description</t>
  </si>
  <si>
    <t>Term</t>
  </si>
  <si>
    <t>CRC</t>
  </si>
  <si>
    <t>Value</t>
  </si>
  <si>
    <t>Calculations (£/year)</t>
  </si>
  <si>
    <t>Base Demand Revenue before inflation</t>
  </si>
  <si>
    <t>Annual Iteration adjustment before inflation</t>
  </si>
  <si>
    <t>RPI True-up before inflation</t>
  </si>
  <si>
    <t>Price index adjustment (RPI index)</t>
  </si>
  <si>
    <t>Base demand revenue</t>
  </si>
  <si>
    <t>Pass-Through Licence Fees</t>
  </si>
  <si>
    <t>Pass-Through Business Rates</t>
  </si>
  <si>
    <t>Pass-Through Transmission Connection Point Charges</t>
  </si>
  <si>
    <t>Pass-through Smart Meter Communication Licence Costs</t>
  </si>
  <si>
    <t>Pass-through Smart Meter IT Costs</t>
  </si>
  <si>
    <t>Pass-through Ring Fence Costs</t>
  </si>
  <si>
    <t>Pass-Through Others</t>
  </si>
  <si>
    <t>Allowed Pass-Through Items</t>
  </si>
  <si>
    <t>Broad Measure of Customer Service incentive</t>
  </si>
  <si>
    <t>Quality of Service incentive</t>
  </si>
  <si>
    <t>Connections Engagement incentive</t>
  </si>
  <si>
    <t>Time to Connect incentive</t>
  </si>
  <si>
    <t>Losses Discretionary Reward incentive</t>
  </si>
  <si>
    <t>Network Innovation Allowance</t>
  </si>
  <si>
    <t>Low Carbon Network Fund - Tier 1 unrecoverable</t>
  </si>
  <si>
    <t>Low Carbon Network Fund - Tier 2 &amp; Discretionary Funding</t>
  </si>
  <si>
    <t>Connection Guaranteed Standards Systems &amp; Processes penalty</t>
  </si>
  <si>
    <t>Residual Losses and Growth Incentive - Losses</t>
  </si>
  <si>
    <t>Residual Losses and Growth Incentive - Growth</t>
  </si>
  <si>
    <t>Incentive Revenue and Other Adjustments</t>
  </si>
  <si>
    <t>Correction Factor</t>
  </si>
  <si>
    <t>Total allowed Revenue</t>
  </si>
  <si>
    <t>Other 1. Excluded services - Top-up, standby, and enhanced system security</t>
  </si>
  <si>
    <t>Other 2. Excluded services - Revenue protection services</t>
  </si>
  <si>
    <t>Other 3. Excluded services - Miscellaneous</t>
  </si>
  <si>
    <t>Other 4. Please describe if used</t>
  </si>
  <si>
    <t>Other 5. Please describe if used</t>
  </si>
  <si>
    <t>Total other revenue recovered by Use of System Charges</t>
  </si>
  <si>
    <t>Total Revenue for Use of System Charges</t>
  </si>
  <si>
    <t>1. Revenue raised outside CDCM - EDCM and Certain Interconnector Revenue</t>
  </si>
  <si>
    <t>2. Revenue raised outside CDCM - Voluntary under-recovery</t>
  </si>
  <si>
    <t>3. Revenue raised outside CDCM - Please describe if used</t>
  </si>
  <si>
    <t>4. Revenue raised outside CDCM - Please describe if used</t>
  </si>
  <si>
    <t>Total Revenue to be raised outside the CDCM</t>
  </si>
  <si>
    <t>Latest forecast of CDCM Revenue</t>
  </si>
  <si>
    <t>A1</t>
  </si>
  <si>
    <t>A2</t>
  </si>
  <si>
    <t>A3</t>
  </si>
  <si>
    <t>A4</t>
  </si>
  <si>
    <t>A = (A1 + A2 + A3) * A4</t>
  </si>
  <si>
    <t>B1</t>
  </si>
  <si>
    <t>B2</t>
  </si>
  <si>
    <t>B3</t>
  </si>
  <si>
    <t>B4</t>
  </si>
  <si>
    <t>B5</t>
  </si>
  <si>
    <t>B6</t>
  </si>
  <si>
    <t>B7</t>
  </si>
  <si>
    <t>B = Sum of B1 to B7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</si>
  <si>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</si>
  <si>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</si>
  <si>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</si>
  <si>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</si>
  <si>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</si>
  <si>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</si>
  <si>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</si>
  <si>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</si>
  <si>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</si>
  <si>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 = Sum of C1 to C9</t>
  </si>
  <si>
    <t>D</t>
  </si>
  <si>
    <t>E = A + B + C + D</t>
  </si>
  <si>
    <t>F1 (see note 1)</t>
  </si>
  <si>
    <t>F2 (see note 1)</t>
  </si>
  <si>
    <t>F3 (see note 1)</t>
  </si>
  <si>
    <t>F4</t>
  </si>
  <si>
    <t>F5</t>
  </si>
  <si>
    <t>F = Sum of F1 to F5</t>
  </si>
  <si>
    <t>G = E + F</t>
  </si>
  <si>
    <t>H1</t>
  </si>
  <si>
    <t>H2</t>
  </si>
  <si>
    <t>H3</t>
  </si>
  <si>
    <t>H4</t>
  </si>
  <si>
    <t>H = Sum of H1 to H4</t>
  </si>
  <si>
    <t>I = G - H</t>
  </si>
  <si>
    <t>PU</t>
  </si>
  <si>
    <t>MOD</t>
  </si>
  <si>
    <t>TRU</t>
  </si>
  <si>
    <t>RPIF</t>
  </si>
  <si>
    <t>BR</t>
  </si>
  <si>
    <t>LF</t>
  </si>
  <si>
    <t>RB</t>
  </si>
  <si>
    <t>TB</t>
  </si>
  <si>
    <t>SMC</t>
  </si>
  <si>
    <t>SMIT</t>
  </si>
  <si>
    <t>RF</t>
  </si>
  <si>
    <t>HB, SEC, UNC</t>
  </si>
  <si>
    <t>PT</t>
  </si>
  <si>
    <t>BM</t>
  </si>
  <si>
    <t>IQ</t>
  </si>
  <si>
    <t>ICE</t>
  </si>
  <si>
    <t>TTC</t>
  </si>
  <si>
    <t>LDR</t>
  </si>
  <si>
    <t>NIA</t>
  </si>
  <si>
    <t>LCN1</t>
  </si>
  <si>
    <t>LCN2</t>
  </si>
  <si>
    <t>AUM, CGSRA</t>
  </si>
  <si>
    <t>PPL</t>
  </si>
  <si>
    <t>GTA</t>
  </si>
  <si>
    <t>-K</t>
  </si>
  <si>
    <t>AR</t>
  </si>
  <si>
    <t>DRS4</t>
  </si>
  <si>
    <t>DRS5</t>
  </si>
  <si>
    <t>DRS9</t>
  </si>
  <si>
    <t>Please describe</t>
  </si>
  <si>
    <t>CRC2A</t>
  </si>
  <si>
    <t>CRC2B</t>
  </si>
  <si>
    <t>CRC2C</t>
  </si>
  <si>
    <t>CRC2D</t>
  </si>
  <si>
    <t>CRC2E</t>
  </si>
  <si>
    <t>CRC2F</t>
  </si>
  <si>
    <t>CRC2G</t>
  </si>
  <si>
    <t>CRC2H</t>
  </si>
  <si>
    <t>CRC2J</t>
  </si>
  <si>
    <t>CRC2K-L</t>
  </si>
  <si>
    <t>CRC2M</t>
  </si>
  <si>
    <t>CRC5C</t>
  </si>
  <si>
    <t>if used</t>
  </si>
  <si>
    <t>Note 1: Cost categories associated with excluded services should only be populated if the Company recovers the costs of providing these services from Use of System Charges</t>
  </si>
  <si>
    <t>1010. Financial and general assumptions</t>
  </si>
  <si>
    <t>Sources: financial assumptions; calendar; network model.</t>
  </si>
  <si>
    <t>These financial assumptions determine the annuity rate applied to convert the asset values of the network model into an annual charge.</t>
  </si>
  <si>
    <t>Rate of return</t>
  </si>
  <si>
    <t>Annualisation period (years)</t>
  </si>
  <si>
    <t>Annuity proportion for customer-contributed assets</t>
  </si>
  <si>
    <t>Power factor</t>
  </si>
  <si>
    <t>Days in the charging year</t>
  </si>
  <si>
    <t>Financial and general assumptions</t>
  </si>
  <si>
    <t>1017. Diversity allowance between top and bottom of network level</t>
  </si>
  <si>
    <t>Source: operational data analysis and/or network model.</t>
  </si>
  <si>
    <t>The diversity figure against GSP is the diversity between GSP Group (the whole system) and individual GSPs.</t>
  </si>
  <si>
    <t>The diversity figure against 132kV is the diversity between GSPs (the top of the 132kV network) and 132kV/EHV bulk supply points (the bottom of the 132kV network).</t>
  </si>
  <si>
    <t>The diversity figure against EHV is the diversity between 132kV/EHV bulk supply points (the top of the EHV network) and EHV/HV primary substations (the bottom of the EHV network).</t>
  </si>
  <si>
    <t>The diversity figure against HV is the diversity between EHV/HV primary substations (the top of the HV network) and HV/LV substations (the bottom of the HV network).</t>
  </si>
  <si>
    <t>Diversity allowance between top and bottom of network level</t>
  </si>
  <si>
    <t>GSPs</t>
  </si>
  <si>
    <t>132kV</t>
  </si>
  <si>
    <t>132kV/EHV</t>
  </si>
  <si>
    <t>EHV</t>
  </si>
  <si>
    <t>EHV/HV</t>
  </si>
  <si>
    <t>HV</t>
  </si>
  <si>
    <t>HV/LV</t>
  </si>
  <si>
    <t>LV circuits</t>
  </si>
  <si>
    <t>1018. Proportion of relevant load going through 132kV/HV direct transformation</t>
  </si>
  <si>
    <t>132kV/HV</t>
  </si>
  <si>
    <t>1019. Network model GSP peak demand (MW)</t>
  </si>
  <si>
    <t>Network model GSP peak demand (MW)</t>
  </si>
  <si>
    <t>1020. Gross asset cost by network level (£)</t>
  </si>
  <si>
    <t>Gross assets £</t>
  </si>
  <si>
    <t>1022. LV service model asset cost (£)</t>
  </si>
  <si>
    <t>LV service model 1</t>
  </si>
  <si>
    <t>LV service model 2</t>
  </si>
  <si>
    <t>LV service model 3</t>
  </si>
  <si>
    <t>LV service model 4</t>
  </si>
  <si>
    <t>LV service model 5</t>
  </si>
  <si>
    <t>LV service model 6</t>
  </si>
  <si>
    <t>LV service model 7</t>
  </si>
  <si>
    <t>LV service model 8</t>
  </si>
  <si>
    <t>LV service model asset cost (£)</t>
  </si>
  <si>
    <t>1023. HV service model asset cost (£)</t>
  </si>
  <si>
    <t>HV service model 1</t>
  </si>
  <si>
    <t>HV service model 2</t>
  </si>
  <si>
    <t>HV service model 3</t>
  </si>
  <si>
    <t>HV service model 4</t>
  </si>
  <si>
    <t>HV service model 5</t>
  </si>
  <si>
    <t>HV service model asset cost (£)</t>
  </si>
  <si>
    <t>1025. Matrix of applicability of LV service models to tariffs with fixed charges</t>
  </si>
  <si>
    <t>Domestic Unrestricted</t>
  </si>
  <si>
    <t>Domestic Two Rate</t>
  </si>
  <si>
    <t>Small Non Domestic Unrestricted</t>
  </si>
  <si>
    <t>Small Non Domestic Two Rate</t>
  </si>
  <si>
    <t>LV Medium Non-Domestic</t>
  </si>
  <si>
    <t>LV Sub Medium Non-Domestic</t>
  </si>
  <si>
    <t>LV Network Domestic</t>
  </si>
  <si>
    <t>LV Network Non-Domestic Non-CT</t>
  </si>
  <si>
    <t>LV HH Metered</t>
  </si>
  <si>
    <t>LV Sub HH Metered</t>
  </si>
  <si>
    <t>LV Generation NHH or Aggregate HH</t>
  </si>
  <si>
    <t>LV Sub Generation NHH</t>
  </si>
  <si>
    <t>LV Generation Intermittent</t>
  </si>
  <si>
    <t>LV Generation Intermittent no RP charge</t>
  </si>
  <si>
    <t>LV Generation Non-Intermittent</t>
  </si>
  <si>
    <t>LV Generation Non-Intermittent no RP charge</t>
  </si>
  <si>
    <t>LV Sub Generation Intermittent</t>
  </si>
  <si>
    <t>LV Sub Generation Intermittent no RP charge</t>
  </si>
  <si>
    <t>LV Sub Generation Non-Intermittent</t>
  </si>
  <si>
    <t>LV Sub Generation Non-Intermittent no RP charge</t>
  </si>
  <si>
    <t>1026. Matrix of applicability of LV service models to unmetered tariffs</t>
  </si>
  <si>
    <t>Source: service models</t>
  </si>
  <si>
    <t>Proportion of service model involved in connecting load of 1 MWh/year</t>
  </si>
  <si>
    <t>All LV unmetered tariffs</t>
  </si>
  <si>
    <t>1028. Matrix of applicability of HV service models to tariffs with fixed charges</t>
  </si>
  <si>
    <t>HV Medium Non-Domestic</t>
  </si>
  <si>
    <t>HV HH Metered</t>
  </si>
  <si>
    <t>HV Generation Intermittent</t>
  </si>
  <si>
    <t>HV Generation Intermittent no RP charge</t>
  </si>
  <si>
    <t>HV Generation Non-Intermittent</t>
  </si>
  <si>
    <t>HV Generation Non-Intermittent no RP charge</t>
  </si>
  <si>
    <t>1032. Loss adjustment factors to transmission</t>
  </si>
  <si>
    <t>Source: losses model or loss adjustment factors at time of system peak.</t>
  </si>
  <si>
    <t>Loss adjustment factor</t>
  </si>
  <si>
    <t>1037. Embedded network (LDNO) discounts</t>
  </si>
  <si>
    <t>Source: separate price control disaggregation model.</t>
  </si>
  <si>
    <t>No discount</t>
  </si>
  <si>
    <t>LDNO LV: LV user</t>
  </si>
  <si>
    <t>LDNO HV: LV user</t>
  </si>
  <si>
    <t>LDNO HV: LV Sub user</t>
  </si>
  <si>
    <t>LDNO HV: HV user</t>
  </si>
  <si>
    <t>LDNO discount</t>
  </si>
  <si>
    <t>1041. Load profile data for demand users</t>
  </si>
  <si>
    <t>Source: load data analysis.</t>
  </si>
  <si>
    <t>Coincidence factor</t>
  </si>
  <si>
    <t>Load factor</t>
  </si>
  <si>
    <t>Domestic Off Peak (related MPAN)</t>
  </si>
  <si>
    <t>Small Non Domestic Off Peak (related MPAN)</t>
  </si>
  <si>
    <t>NHH UMS category A</t>
  </si>
  <si>
    <t>NHH UMS category B</t>
  </si>
  <si>
    <t>NHH UMS category C</t>
  </si>
  <si>
    <t>NHH UMS category D</t>
  </si>
  <si>
    <t>LV UMS (Pseudo HH Metered)</t>
  </si>
  <si>
    <t>1053. Volume forecasts for the charging year</t>
  </si>
  <si>
    <t>Source: forecast.</t>
  </si>
  <si>
    <t>Please include MPAN counts for tariffs with no fixed charge (e.g. off-peak tariffs), but exclude MPANs on tariffs with a fixed</t>
  </si>
  <si>
    <t>charge that are not subject to a fixed charge due to a site grouping arrangement.</t>
  </si>
  <si>
    <t>Rate 1 units (MWh)</t>
  </si>
  <si>
    <t>Rate 2 units (MWh)</t>
  </si>
  <si>
    <t>Rate 3 units (MWh)</t>
  </si>
  <si>
    <t>MPANs</t>
  </si>
  <si>
    <t>Import capacity (kVA)</t>
  </si>
  <si>
    <t>Exceeded capacity (kVA)</t>
  </si>
  <si>
    <t>Reactive power units (MVArh)</t>
  </si>
  <si>
    <t>&gt; Domestic Unrestricted</t>
  </si>
  <si>
    <t>LDNO LV: Domestic Unrestricted</t>
  </si>
  <si>
    <t>LDNO HV: Domestic Unrestricted</t>
  </si>
  <si>
    <t>&gt; Domestic Two Rate</t>
  </si>
  <si>
    <t>LDNO LV: Domestic Two Rate</t>
  </si>
  <si>
    <t>LDNO HV: Domestic Two Rate</t>
  </si>
  <si>
    <t>&gt; Domestic Off Peak (related MPAN)</t>
  </si>
  <si>
    <t>LDNO LV: Domestic Off Peak (related MPAN)</t>
  </si>
  <si>
    <t>LDNO HV: Domestic Off Peak (related MPAN)</t>
  </si>
  <si>
    <t>&gt; Small Non Domestic Unrestricted</t>
  </si>
  <si>
    <t>LDNO LV: Small Non Domestic Unrestricted</t>
  </si>
  <si>
    <t>LDNO HV: Small Non Domestic Unrestricted</t>
  </si>
  <si>
    <t>&gt; Small Non Domestic Two Rate</t>
  </si>
  <si>
    <t>LDNO LV: Small Non Domestic Two Rate</t>
  </si>
  <si>
    <t>LDNO HV: Small Non Domestic Two Rate</t>
  </si>
  <si>
    <t>&gt; Small Non Domestic Off Peak (related MPAN)</t>
  </si>
  <si>
    <t>LDNO LV: Small Non Domestic Off Peak (related MPAN)</t>
  </si>
  <si>
    <t>LDNO HV: Small Non Domestic Off Peak (related MPAN)</t>
  </si>
  <si>
    <t>&gt; LV Medium Non-Domestic</t>
  </si>
  <si>
    <t>LDNO LV: LV Medium Non-Domestic</t>
  </si>
  <si>
    <t>LDNO HV: LV Medium Non-Domestic</t>
  </si>
  <si>
    <t>&gt; LV Sub Medium Non-Domestic</t>
  </si>
  <si>
    <t>&gt; HV Medium Non-Domestic</t>
  </si>
  <si>
    <t>&gt; LV Network Domestic</t>
  </si>
  <si>
    <t>LDNO LV: LV Network Domestic</t>
  </si>
  <si>
    <t>LDNO HV: LV Network Domestic</t>
  </si>
  <si>
    <t>&gt; LV Network Non-Domestic Non-CT</t>
  </si>
  <si>
    <t>LDNO LV: LV Network Non-Domestic Non-CT</t>
  </si>
  <si>
    <t>LDNO HV: LV Network Non-Domestic Non-CT</t>
  </si>
  <si>
    <t>&gt; LV HH Metered</t>
  </si>
  <si>
    <t>LDNO LV: LV HH Metered</t>
  </si>
  <si>
    <t>LDNO HV: LV HH Metered</t>
  </si>
  <si>
    <t>&gt; LV Sub HH Metered</t>
  </si>
  <si>
    <t>LDNO HV: LV Sub HH Metered</t>
  </si>
  <si>
    <t>&gt; HV HH Metered</t>
  </si>
  <si>
    <t>LDNO HV: HV HH Metered</t>
  </si>
  <si>
    <t>&gt; NHH UMS category A</t>
  </si>
  <si>
    <t>LDNO LV: NHH UMS category A</t>
  </si>
  <si>
    <t>LDNO HV: NHH UMS category A</t>
  </si>
  <si>
    <t>&gt; NHH UMS category B</t>
  </si>
  <si>
    <t>LDNO LV: NHH UMS category B</t>
  </si>
  <si>
    <t>LDNO HV: NHH UMS category B</t>
  </si>
  <si>
    <t>&gt; NHH UMS category C</t>
  </si>
  <si>
    <t>LDNO LV: NHH UMS category C</t>
  </si>
  <si>
    <t>LDNO HV: NHH UMS category C</t>
  </si>
  <si>
    <t>&gt; NHH UMS category D</t>
  </si>
  <si>
    <t>LDNO LV: NHH UMS category D</t>
  </si>
  <si>
    <t>LDNO HV: NHH UMS category D</t>
  </si>
  <si>
    <t>&gt; LV UMS (Pseudo HH Metered)</t>
  </si>
  <si>
    <t>LDNO LV: LV UMS (Pseudo HH Metered)</t>
  </si>
  <si>
    <t>LDNO HV: LV UMS (Pseudo HH Metered)</t>
  </si>
  <si>
    <t>&gt; LV Generation NHH or Aggregate HH</t>
  </si>
  <si>
    <t>LDNO LV: LV Generation NHH or Aggregate HH</t>
  </si>
  <si>
    <t>LDNO HV: LV Generation NHH or Aggregate HH</t>
  </si>
  <si>
    <t>&gt; LV Sub Generation NHH</t>
  </si>
  <si>
    <t>LDNO HV: LV Sub Generation NHH</t>
  </si>
  <si>
    <t>&gt; LV Generation Intermittent</t>
  </si>
  <si>
    <t>LDNO LV: LV Generation Intermittent</t>
  </si>
  <si>
    <t>LDNO HV: LV Generation Intermittent</t>
  </si>
  <si>
    <t>&gt; LV Generation Intermittent no RP charge</t>
  </si>
  <si>
    <t>&gt; LV Generation Non-Intermittent</t>
  </si>
  <si>
    <t>LDNO LV: LV Generation Non-Intermittent</t>
  </si>
  <si>
    <t>LDNO HV: LV Generation Non-Intermittent</t>
  </si>
  <si>
    <t>&gt; LV Generation Non-Intermittent no RP charge</t>
  </si>
  <si>
    <t>&gt; LV Sub Generation Intermittent</t>
  </si>
  <si>
    <t>LDNO HV: LV Sub Generation Intermittent</t>
  </si>
  <si>
    <t>&gt; LV Sub Generation Intermittent no RP charge</t>
  </si>
  <si>
    <t>&gt; LV Sub Generation Non-Intermittent</t>
  </si>
  <si>
    <t>LDNO HV: LV Sub Generation Non-Intermittent</t>
  </si>
  <si>
    <t>&gt; LV Sub Generation Non-Intermittent no RP charge</t>
  </si>
  <si>
    <t>&gt; HV Generation Intermittent</t>
  </si>
  <si>
    <t>LDNO HV: HV Generation Intermittent</t>
  </si>
  <si>
    <t>&gt; HV Generation Intermittent no RP charge</t>
  </si>
  <si>
    <t>&gt; HV Generation Non-Intermittent</t>
  </si>
  <si>
    <t>LDNO HV: HV Generation Non-Intermittent</t>
  </si>
  <si>
    <t>&gt; HV Generation Non-Intermittent no RP charge</t>
  </si>
  <si>
    <t>1055. Transmission exit charges (£/year)</t>
  </si>
  <si>
    <t>Transmission
exit</t>
  </si>
  <si>
    <t>Transmission exit charges (£/year)</t>
  </si>
  <si>
    <t>1059. Other expenditure</t>
  </si>
  <si>
    <t>Direct cost (£/year)</t>
  </si>
  <si>
    <t>Indirect cost (£/year)</t>
  </si>
  <si>
    <t>Indirect cost proportion</t>
  </si>
  <si>
    <t>Network rates (£/year)</t>
  </si>
  <si>
    <t>Other expenditure</t>
  </si>
  <si>
    <t>1060. Customer contributions under current connection charging policy</t>
  </si>
  <si>
    <t>Source: analysis of expenditure data and/or survey of capital expenditure schemes.</t>
  </si>
  <si>
    <t>Customer contribution percentages by network level of supply and by asset network level.</t>
  </si>
  <si>
    <t>These proportions should reflect the current connection charging method, not necessarily the method that was in place when the connection was built.</t>
  </si>
  <si>
    <t>Assets
132kV</t>
  </si>
  <si>
    <t>Assets
132kV/EHV</t>
  </si>
  <si>
    <t>Assets
EHV</t>
  </si>
  <si>
    <t>Assets
EHV/HV</t>
  </si>
  <si>
    <t>Assets
132kV/HV</t>
  </si>
  <si>
    <t>Assets
HV</t>
  </si>
  <si>
    <t>Assets
HV/LV</t>
  </si>
  <si>
    <t>Assets
LV circuits</t>
  </si>
  <si>
    <t>LV network</t>
  </si>
  <si>
    <t>LV substation</t>
  </si>
  <si>
    <t>HV network</t>
  </si>
  <si>
    <t>HV substation</t>
  </si>
  <si>
    <t>1061. Average split of rate 1 units by distribution time band</t>
  </si>
  <si>
    <t>Red</t>
  </si>
  <si>
    <t>Amber</t>
  </si>
  <si>
    <t>Green</t>
  </si>
  <si>
    <t>1062. Average split of rate 2 units by distribution time band</t>
  </si>
  <si>
    <t>1064. Average split of rate 1 units by special distribution time band</t>
  </si>
  <si>
    <t>Black</t>
  </si>
  <si>
    <t>Yellow</t>
  </si>
  <si>
    <t>1066. Typical annual hours by special distribution time band</t>
  </si>
  <si>
    <t>Source: definition of distribution time bands.</t>
  </si>
  <si>
    <t>The figures in this table will be automatically adjusted to match the number of days in the charging period.</t>
  </si>
  <si>
    <t>Annual hours</t>
  </si>
  <si>
    <t>1068. Typical annual hours by distribution time band</t>
  </si>
  <si>
    <t>1069. Peaking probabilities by network level</t>
  </si>
  <si>
    <t>Source: analysis of network operation data.</t>
  </si>
  <si>
    <t>Red, amber and green peaking probabilities</t>
  </si>
  <si>
    <t>Black peaking probabilities</t>
  </si>
  <si>
    <t>1092. Average kVAr by kVA, by network level</t>
  </si>
  <si>
    <t>Source: analysis of operational data.</t>
  </si>
  <si>
    <t>This is the average of MVAr/MVA or SQRT(1-PF^2) across relevant network elements.</t>
  </si>
  <si>
    <t>Average kVAr by kVA, by network level</t>
  </si>
  <si>
    <t>1201. Current tariff information</t>
  </si>
  <si>
    <t>Current revenues if known (£)</t>
  </si>
  <si>
    <t>Current Unit rate 1 p/kWh</t>
  </si>
  <si>
    <t>Current Unit rate 2 p/kWh</t>
  </si>
  <si>
    <t>Current Unit rate 3 p/kWh</t>
  </si>
  <si>
    <t>Current Fixed charge p/MPAN/day</t>
  </si>
  <si>
    <t>Current Capacity charge p/kVA/day</t>
  </si>
  <si>
    <t>Current Exceeded capacity charge p/kVA/day</t>
  </si>
  <si>
    <t>Current Reactive power charge p/kVArh</t>
  </si>
  <si>
    <t>This sheet calculates matrices of loss adjustment factors and of network use factors.</t>
  </si>
  <si>
    <t>These matrices map out the extent to which each type of user uses each level of the network, and are used throughout the workbook.</t>
  </si>
  <si>
    <t>2001. Loss adjustment factors to transmission</t>
  </si>
  <si>
    <t>Data sources:</t>
  </si>
  <si>
    <t>x1 = Network level for each tariff (to get loss factors applicable to capacity) (in Loss adjustment factors to transmission)</t>
  </si>
  <si>
    <t>x2 = 1032. Loss adjustment factors to transmission</t>
  </si>
  <si>
    <t>Kind:</t>
  </si>
  <si>
    <t>Fixed data</t>
  </si>
  <si>
    <t>Sum-product calculation</t>
  </si>
  <si>
    <t>Formula:</t>
  </si>
  <si>
    <t/>
  </si>
  <si>
    <t>=SUMPRODUCT(x1, x2)</t>
  </si>
  <si>
    <t>Network level for each tariff (to get loss factors applicable to capacity)</t>
  </si>
  <si>
    <t>2002. Mapping of DRM network levels to core network levels</t>
  </si>
  <si>
    <t>2003. Loss adjustment factor to transmission for each DRM network level</t>
  </si>
  <si>
    <t>x1 = 2002. Mapping of DRM network levels to core network levels</t>
  </si>
  <si>
    <t>Sum-product calculation =SUMPRODUCT(x1, x2)</t>
  </si>
  <si>
    <t>Loss adjustment factor to transmission for each DRM network level</t>
  </si>
  <si>
    <t>2004. Loss adjustment factor to transmission for each network level</t>
  </si>
  <si>
    <t>x1 = 2003. Loss adjustment factor to transmission for each DRM network level</t>
  </si>
  <si>
    <t>x2 = 1 for GSP level</t>
  </si>
  <si>
    <t>Combine tables = x1 or x2</t>
  </si>
  <si>
    <t>Loss adjustment factor to transmission for each network level</t>
  </si>
  <si>
    <t>2005. Network use factors</t>
  </si>
  <si>
    <t>These network use factors indicate to what extent each network level is used by each tariff. This table reflects the policy that</t>
  </si>
  <si>
    <t>generators receive credits only in respect of network levels above the voltage of connection. Generators do not receive credits at the</t>
  </si>
  <si>
    <t>voltage of connection. The factors in this table are before any adjustment for a 132kV/HV network level or for generation-dominated areas.</t>
  </si>
  <si>
    <t>2006. Proportion going through 132kV/EHV</t>
  </si>
  <si>
    <t>x1 = 1018. Proportion of relevant load going through 132kV/HV direct transformation</t>
  </si>
  <si>
    <t>Calculation =1-x1</t>
  </si>
  <si>
    <t>2007. Proportion going through EHV</t>
  </si>
  <si>
    <t>2008. Proportion going through EHV/HV</t>
  </si>
  <si>
    <t>2009. Rerouteing matrix for all network levels</t>
  </si>
  <si>
    <t>x2 = 2006. Proportion going through 132kV/EHV</t>
  </si>
  <si>
    <t>x3 = 2007. Proportion going through EHV</t>
  </si>
  <si>
    <t>x4 = 2008. Proportion going through EHV/HV</t>
  </si>
  <si>
    <t>x5 = Rerouteing matrix: default elements</t>
  </si>
  <si>
    <t>x6 = Map GSP to GSP</t>
  </si>
  <si>
    <t>Combine tables = x1 or x2 or x3 or x4 or x5 or x6</t>
  </si>
  <si>
    <t>2010. Network use factors: interim step in calculations before adjustments</t>
  </si>
  <si>
    <t>x1 = 2005. Network use factors</t>
  </si>
  <si>
    <t>x2 = 2009. Rerouteing matrix for all network levels</t>
  </si>
  <si>
    <t>2011. Network use factors for all tariffs</t>
  </si>
  <si>
    <t>x1 = Network use factors including 132kV/HV for generation dominated tariffs</t>
  </si>
  <si>
    <t>x2 = Network use factors including 132kV/HV for HV Sub tariffs</t>
  </si>
  <si>
    <t>x3 = 2010. Network use factors: interim step in calculations before adjustments</t>
  </si>
  <si>
    <t>Combine tables = x1 or x2 or x3</t>
  </si>
  <si>
    <t>2012. Loss adjustment factors between end user meter reading and each network level, scaled by network use</t>
  </si>
  <si>
    <t>x1 = 2004. Loss adjustment factor to transmission for each network level</t>
  </si>
  <si>
    <t>x2 = 2011. Network use factors for all tariffs</t>
  </si>
  <si>
    <t>x3 = 2001. Loss adjustment factor to transmission (in Loss adjustment factors to transmission)</t>
  </si>
  <si>
    <t>Calculation =IF(x1="",x2,x2*x3/x1)</t>
  </si>
  <si>
    <t>This sheet collects data from a network model and calculates aggregated annuitised unit costs from these data.</t>
  </si>
  <si>
    <t>2101. Annuity rate</t>
  </si>
  <si>
    <t>x1 = 1010. Rate of return (in Financial and general assumptions)</t>
  </si>
  <si>
    <t>x2 = 1010. Annualisation period (years) (in Financial and general assumptions)</t>
  </si>
  <si>
    <t>x3 = 1010. Days in the charging year (in Financial and general assumptions)</t>
  </si>
  <si>
    <t>Calculation =PMT(x1,x2,-1)*IF(OR(x3&gt;366,x3&lt;365),x3/365.25,1)</t>
  </si>
  <si>
    <t>Annuity rate</t>
  </si>
  <si>
    <t>2102. Loss adjustment factor to transmission for each core level</t>
  </si>
  <si>
    <t>x1 = 1032. Loss adjustment factors to transmission</t>
  </si>
  <si>
    <t>Loss adjustment factor to transmission for each core level</t>
  </si>
  <si>
    <t>2103. Loss adjustment factors</t>
  </si>
  <si>
    <t>x1 = 2102. Loss adjustment factor to transmission for each core level</t>
  </si>
  <si>
    <t>x2 = Loss adjustment factor to transmission for network level exit (in Loss adjustment factors)</t>
  </si>
  <si>
    <t>Copy cells</t>
  </si>
  <si>
    <t>Special copy</t>
  </si>
  <si>
    <t>=x1</t>
  </si>
  <si>
    <t>= x2</t>
  </si>
  <si>
    <t>Loss adjustment factor to transmission for network level exit</t>
  </si>
  <si>
    <t>Loss adjustment factor to transmission for network level entry</t>
  </si>
  <si>
    <t>2104. Diversity calculations</t>
  </si>
  <si>
    <t>x1 = 1017. Diversity allowance between top and bottom of network level</t>
  </si>
  <si>
    <t>x2 = Coincidence to system peak at level exit (in Diversity calculations)</t>
  </si>
  <si>
    <t>Special calculation</t>
  </si>
  <si>
    <t>=previous/(1+x1)</t>
  </si>
  <si>
    <t>=1/x2-1</t>
  </si>
  <si>
    <t>Coincidence to GSP peak at level exit</t>
  </si>
  <si>
    <t>Coincidence to system peak at level exit</t>
  </si>
  <si>
    <t>Diversity allowance between level exit and GSP Group</t>
  </si>
  <si>
    <t>2105. Network model total maximum demand at substation (MW)</t>
  </si>
  <si>
    <t>x1 = 1019. Network model GSP peak demand (MW)</t>
  </si>
  <si>
    <t>x2 = 2104. Coincidence to GSP peak at level exit (in Diversity calculations)</t>
  </si>
  <si>
    <t>Calculation =x1/x2</t>
  </si>
  <si>
    <t>Network model total maximum demand at substation (MW)</t>
  </si>
  <si>
    <t>2106. Network model contribution to system maximum load measured at network level exit (MW)</t>
  </si>
  <si>
    <t>x1 = 2105. Network model total maximum demand at substation (MW)</t>
  </si>
  <si>
    <t>x2 = 2104. Coincidence to system peak at level exit (in Diversity calculations)</t>
  </si>
  <si>
    <t>x3 = 2103. Loss adjustment factor to transmission for network level exit (in Loss adjustment factors)</t>
  </si>
  <si>
    <t>Calculation =x1*x2/x3</t>
  </si>
  <si>
    <t>Network model contribution to system maximum load measured at network level exit (MW)</t>
  </si>
  <si>
    <t>2107. Rerouteing matrix for DRM network levels</t>
  </si>
  <si>
    <t>Combine tables = x1 or x2 or x3 or x4 or x5</t>
  </si>
  <si>
    <t>2108. GSP simultaneous maximum load assumed through each network level (MW)</t>
  </si>
  <si>
    <t>x1 = 2106. Network model contribution to system maximum load measured at network level exit (MW)</t>
  </si>
  <si>
    <t>x2 = 2107. Rerouteing matrix for DRM network levels</t>
  </si>
  <si>
    <t>GSP simultaneous maximum load assumed through each network level (MW)</t>
  </si>
  <si>
    <t>2109. Network model annuity by simultaneous maximum load for each network level (£/kW/year)</t>
  </si>
  <si>
    <t>x1 = 2108. GSP simultaneous maximum load assumed through each network level (MW)</t>
  </si>
  <si>
    <t>x2 = 1020. Gross asset cost by network level (£)</t>
  </si>
  <si>
    <t>x3 = 2101. Annuity rate</t>
  </si>
  <si>
    <t>Calculation =IF(x1,0.001*x2*x3/x1,0)</t>
  </si>
  <si>
    <t>Model £/kW SML</t>
  </si>
  <si>
    <t>Assets 132kV</t>
  </si>
  <si>
    <t>Assets 132kV/EHV</t>
  </si>
  <si>
    <t>Assets EHV</t>
  </si>
  <si>
    <t>Assets EHV/HV</t>
  </si>
  <si>
    <t>Assets 132kV/HV</t>
  </si>
  <si>
    <t>Assets HV</t>
  </si>
  <si>
    <t>Assets HV/LV</t>
  </si>
  <si>
    <t>Assets LV circuits</t>
  </si>
  <si>
    <t>This sheet collects and processes data from the service models.</t>
  </si>
  <si>
    <t>2201. Asset £/customer from LV service models</t>
  </si>
  <si>
    <t>x1 = 1025. Matrix of applicability of LV service models to tariffs with fixed charges</t>
  </si>
  <si>
    <t>x2 = 1022. LV service model asset cost (£)</t>
  </si>
  <si>
    <t>Assets
LV customer</t>
  </si>
  <si>
    <t>2202. LV unmetered service model assets £/(MWh/year)</t>
  </si>
  <si>
    <t>x1 = 1026. Matrix of applicability of LV service models to unmetered tariffs</t>
  </si>
  <si>
    <t>LV unmetered service model assets £/(MWh/year)</t>
  </si>
  <si>
    <t>2203. LV unmetered service model asset charge (p/kWh)</t>
  </si>
  <si>
    <t>x1 = 1010. Annuity proportion for customer-contributed assets (in Financial and general assumptions)</t>
  </si>
  <si>
    <t>x2 = 2202. LV unmetered service model assets £/(MWh/year)</t>
  </si>
  <si>
    <t>Calculation =0.1*x1*x2*x3</t>
  </si>
  <si>
    <t>LV unmetered service model asset charge (p/kWh)</t>
  </si>
  <si>
    <t>2204. Asset £/customer from HV service models</t>
  </si>
  <si>
    <t>x1 = 1028. Matrix of applicability of HV service models to tariffs with fixed charges</t>
  </si>
  <si>
    <t>x2 = 1023. HV service model asset cost (£)</t>
  </si>
  <si>
    <t>Assets
HV customer</t>
  </si>
  <si>
    <t>2205. Service model assets by tariff (£)</t>
  </si>
  <si>
    <t>x1 = 2201. Asset £/customer from LV service models</t>
  </si>
  <si>
    <t>x2 = 2204. Asset £/customer from HV service models</t>
  </si>
  <si>
    <t>2206. Replacement annuities for service models</t>
  </si>
  <si>
    <t>x1 = 1010. Days in the charging year (in Financial and general assumptions)</t>
  </si>
  <si>
    <t>x2 = 2205. Service model assets by tariff (£)</t>
  </si>
  <si>
    <t>x4 = 1010. Annuity proportion for customer-contributed assets (in Financial and general assumptions)</t>
  </si>
  <si>
    <t>x5 = Service model p/MPAN/day charge (in Replacement annuities for service models)</t>
  </si>
  <si>
    <t>Calculation</t>
  </si>
  <si>
    <t>Cell summation</t>
  </si>
  <si>
    <t>=100/x1*x2*x3*x4</t>
  </si>
  <si>
    <t>=SUM(x5)</t>
  </si>
  <si>
    <t>Service model p/MPAN/day charge</t>
  </si>
  <si>
    <t>Service model p/MPAN/day</t>
  </si>
  <si>
    <t>This sheet compiles information about the assumed characteristics of network users.</t>
  </si>
  <si>
    <t>A load factor represents the average load of a user or user group, relative to the maximum load level of that user or</t>
  </si>
  <si>
    <t>user group. Load factors are numbers between 0 and 1.</t>
  </si>
  <si>
    <t>A coincidence factor represents the expectation value of the load of a user or user group at the time of system maximum load,</t>
  </si>
  <si>
    <t>relative to the maximum load level of that user or user group.  Coincidence factors are numbers between 0 and 1.</t>
  </si>
  <si>
    <t>A load coefficient is the expectation value of the load of a user or user group at the time of system maximum load, relative to the average load level of that user or user group.</t>
  </si>
  <si>
    <t>For demand users, the load coefficient is a demand coefficient and can be calculated as the ratio of the coincidence factor to the load factor.</t>
  </si>
  <si>
    <t>2301. Demand coefficient (load at time of system maximum load divided by average load)</t>
  </si>
  <si>
    <t>x1 = 1041. Coincidence factor to system maximum load for each type of demand user (in Load profile data for demand users)</t>
  </si>
  <si>
    <t>x2 = 1041. Load factor for each type of demand user (in Load profile data for demand users)</t>
  </si>
  <si>
    <t>Demand coefficient</t>
  </si>
  <si>
    <t>2302. Load coefficient</t>
  </si>
  <si>
    <t>x1 = 2301. Demand coefficient (load at time of system maximum load divided by average load)</t>
  </si>
  <si>
    <t>x2 = Negative of generation coefficient; set to -1</t>
  </si>
  <si>
    <t>Load coefficient</t>
  </si>
  <si>
    <t>2303. Discount map</t>
  </si>
  <si>
    <t>2304. LDNO discounts and volumes adjusted for discount</t>
  </si>
  <si>
    <t>x1 = 2303. Discount map</t>
  </si>
  <si>
    <t>x2 = 1037. Embedded network (LDNO) discounts</t>
  </si>
  <si>
    <t>x3 = 100 per cent discount for generators on LDNO networks</t>
  </si>
  <si>
    <t>x4 = Discount for each tariff (except for fixed charges) (in LDNO discounts and volumes adjusted for discount)</t>
  </si>
  <si>
    <t>x5 = 1053. Rate 1 units (MWh) by tariff (in Volume forecasts for the charging year)</t>
  </si>
  <si>
    <t>x6 = 1053. Rate 2 units (MWh) by tariff (in Volume forecasts for the charging year)</t>
  </si>
  <si>
    <t>x7 = 1053. Rate 3 units (MWh) by tariff (in Volume forecasts for the charging year)</t>
  </si>
  <si>
    <t>x8 = 1053. MPANs by tariff (in Volume forecasts for the charging year)</t>
  </si>
  <si>
    <t>x9 = Discount for each tariff for fixed charges only (in LDNO discounts and volumes adjusted for discount)</t>
  </si>
  <si>
    <t>x10 = 1053. Import capacity (kVA) by tariff (in Volume forecasts for the charging year)</t>
  </si>
  <si>
    <t>x11 = 1053. Exceeded capacity (kVA) by tariff (in Volume forecasts for the charging year)</t>
  </si>
  <si>
    <t>x12 = 1053. Reactive power units (MVArh) by tariff (in Volume forecasts for the charging year)</t>
  </si>
  <si>
    <t>Combine tables</t>
  </si>
  <si>
    <t>= x3 or x4</t>
  </si>
  <si>
    <t>=x5*(1-x4)</t>
  </si>
  <si>
    <t>=x6*(1-x4)</t>
  </si>
  <si>
    <t>=x7*(1-x4)</t>
  </si>
  <si>
    <t>=x8*(1-x9)</t>
  </si>
  <si>
    <t>=x10*(1-x4)</t>
  </si>
  <si>
    <t>=x11*(1-x4)</t>
  </si>
  <si>
    <t>=x12*(1-x4)</t>
  </si>
  <si>
    <t>Discount for each tariff (except for fixed charges)</t>
  </si>
  <si>
    <t>Discount for each tariff for fixed charges only</t>
  </si>
  <si>
    <t>2305. Equivalent volume for each end user</t>
  </si>
  <si>
    <t>x1 = 2304. Rate 1 units (MWh) (in LDNO discounts and volumes adjusted for discount)</t>
  </si>
  <si>
    <t>x2 = 2304. Rate 2 units (MWh) (in LDNO discounts and volumes adjusted for discount)</t>
  </si>
  <si>
    <t>x3 = 2304. Rate 3 units (MWh) (in LDNO discounts and volumes adjusted for discount)</t>
  </si>
  <si>
    <t>x4 = 2304. MPANs (in LDNO discounts and volumes adjusted for discount)</t>
  </si>
  <si>
    <t>x5 = 2304. Import capacity (kVA) (in LDNO discounts and volumes adjusted for discount)</t>
  </si>
  <si>
    <t>x6 = 2304. Exceeded capacity (kVA) (in LDNO discounts and volumes adjusted for discount)</t>
  </si>
  <si>
    <t>x7 = 2304. Reactive power units (MVArh) (in LDNO discounts and volumes adjusted for discount)</t>
  </si>
  <si>
    <t>=SUM(x1)</t>
  </si>
  <si>
    <t>=SUM(x2)</t>
  </si>
  <si>
    <t>=SUM(x3)</t>
  </si>
  <si>
    <t>=SUM(x4)</t>
  </si>
  <si>
    <t>=SUM(x6)</t>
  </si>
  <si>
    <t>=SUM(x7)</t>
  </si>
  <si>
    <t>2401. Adjust annual hours by distribution time band to match days in year</t>
  </si>
  <si>
    <t>x1 = 1068. Typical annual hours by distribution time band</t>
  </si>
  <si>
    <t>x2 = 1010. Days in the charging year (in Financial and general assumptions)</t>
  </si>
  <si>
    <t>x3 = Total hours in the year according to time band hours input data (in Adjust annual hours by distribution time band to match days in year)</t>
  </si>
  <si>
    <t>=x1*24*x2/x3</t>
  </si>
  <si>
    <t>Hours aggregate</t>
  </si>
  <si>
    <t>Annual hours by distribution time band (reconciled to days in year)</t>
  </si>
  <si>
    <t>Adjust annual hours by distribution time band to match days in year</t>
  </si>
  <si>
    <t>2402. Normalisation of split of rate 1 units by time band</t>
  </si>
  <si>
    <t>x1 = 1061. Average split of rate 1 units by distribution time band</t>
  </si>
  <si>
    <t>x2 = Total split (in Normalisation of split of rate 1 units by time band)</t>
  </si>
  <si>
    <t>x3 = 2401. Annual hours by distribution time band (reconciled to days in year) (in Adjust annual hours by distribution time band to match days in year)</t>
  </si>
  <si>
    <t>x4 = 1010. Days in the charging year (in Financial and general assumptions)</t>
  </si>
  <si>
    <t>=IF(x2,x1/x2,x3/x4/24)</t>
  </si>
  <si>
    <t>Total split</t>
  </si>
  <si>
    <t>Normalised split of rate 1 units by distribution time band</t>
  </si>
  <si>
    <t>2403. Split of rate 1 units between distribution time bands</t>
  </si>
  <si>
    <t>x1 = 2402. Normalised split of rate 1 units by distribution time band (in Normalisation of split of rate 1 units by time band)</t>
  </si>
  <si>
    <t>x2 = Split of rate 1 units between distribution time bands (default)</t>
  </si>
  <si>
    <t>2404. Normalisation of split of rate 2 units by time band</t>
  </si>
  <si>
    <t>x1 = 1062. Average split of rate 2 units by distribution time band</t>
  </si>
  <si>
    <t>x2 = Total split (in Normalisation of split of rate 2 units by time band)</t>
  </si>
  <si>
    <t>Normalised split of rate 2 units by distribution time band</t>
  </si>
  <si>
    <t>2405. Split of rate 2 units between distribution time bands</t>
  </si>
  <si>
    <t>x1 = 2404. Normalised split of rate 2 units by distribution time band (in Normalisation of split of rate 2 units by time band)</t>
  </si>
  <si>
    <t>x2 = Split of rate 2 units between distribution time bands (default)</t>
  </si>
  <si>
    <t>2406. Split of rate 3 units between distribution time bands (default)</t>
  </si>
  <si>
    <t>2407. All units (MWh)</t>
  </si>
  <si>
    <t>x1 = 2305. Rate 1 units (MWh) (in Equivalent volume for each end user)</t>
  </si>
  <si>
    <t>x2 = 2305. Rate 2 units (MWh) (in Equivalent volume for each end user)</t>
  </si>
  <si>
    <t>x3 = 2305. Rate 3 units (MWh) (in Equivalent volume for each end user)</t>
  </si>
  <si>
    <t>Calculation =x1+x2+x3</t>
  </si>
  <si>
    <t>All units (MWh)</t>
  </si>
  <si>
    <t>2408. Calculation of implied load coefficients for one-rate users</t>
  </si>
  <si>
    <t>x1 = 2407. All units (MWh)</t>
  </si>
  <si>
    <t>x2 = 2305. Rate 1 units (MWh) (in Equivalent volume for each end user)</t>
  </si>
  <si>
    <t>x3 = 2403. Split of rate 1 units between distribution time bands</t>
  </si>
  <si>
    <t>x4 = 2401. Annual hours by distribution time band (reconciled to days in year) (in Adjust annual hours by distribution time band to match days in year)</t>
  </si>
  <si>
    <t>x5 = Use of distribution time bands by units in demand forecast for one-rate tariffs (in Calculation of implied load coefficients for one-rate users)</t>
  </si>
  <si>
    <t>x6 = 1010. Days in the charging year (in Financial and general assumptions)</t>
  </si>
  <si>
    <t>=IF(x1&gt;0,(x2*x3)/x1,0)</t>
  </si>
  <si>
    <t>=IF(x4&gt;0,x5*x6*24/x4,0)</t>
  </si>
  <si>
    <t>Use of distribution time bands by units in demand forecast for one-rate tariffs</t>
  </si>
  <si>
    <t>Peak band load coefficient for one-rate tariffs</t>
  </si>
  <si>
    <t>2409. Calculation of implied load coefficients for two-rate users</t>
  </si>
  <si>
    <t>x4 = 2305. Rate 2 units (MWh) (in Equivalent volume for each end user)</t>
  </si>
  <si>
    <t>x5 = 2405. Split of rate 2 units between distribution time bands</t>
  </si>
  <si>
    <t>x6 = 2401. Annual hours by distribution time band (reconciled to days in year) (in Adjust annual hours by distribution time band to match days in year)</t>
  </si>
  <si>
    <t>x7 = Use of distribution time bands by units in demand forecast for two-rate tariffs (in Calculation of implied load coefficients for two-rate users)</t>
  </si>
  <si>
    <t>x8 = 1010. Days in the charging year (in Financial and general assumptions)</t>
  </si>
  <si>
    <t>=IF(x1&gt;0,(x2*x3+x4*x5)/x1,0)</t>
  </si>
  <si>
    <t>=IF(x6&gt;0,x7*x8*24/x6,0)</t>
  </si>
  <si>
    <t>Use of distribution time bands by units in demand forecast for two-rate tariffs</t>
  </si>
  <si>
    <t>Peak band load coefficient for two-rate tariffs</t>
  </si>
  <si>
    <t>2410. Calculation of implied load coefficients for three-rate users</t>
  </si>
  <si>
    <t>x6 = 2305. Rate 3 units (MWh) (in Equivalent volume for each end user)</t>
  </si>
  <si>
    <t>x7 = 2406. Split of rate 3 units between distribution time bands (default)</t>
  </si>
  <si>
    <t>x8 = 2401. Annual hours by distribution time band (reconciled to days in year) (in Adjust annual hours by distribution time band to match days in year)</t>
  </si>
  <si>
    <t>x9 = Use of distribution time bands by units in demand forecast for three-rate tariffs (in Calculation of implied load coefficients for three-rate users)</t>
  </si>
  <si>
    <t>x10 = 1010. Days in the charging year (in Financial and general assumptions)</t>
  </si>
  <si>
    <t>=IF(x1&gt;0,(x2*x3+x4*x5+x6*x7)/x1,0)</t>
  </si>
  <si>
    <t>=IF(x8&gt;0,x9*x10*24/x8,0)</t>
  </si>
  <si>
    <t>Use of distribution time bands by units in demand forecast for three-rate tariffs</t>
  </si>
  <si>
    <t>Peak band load coefficient for three-rate tariffs</t>
  </si>
  <si>
    <t>2411. Calculation of adjusted time band load coefficients</t>
  </si>
  <si>
    <t>x1 = 2408. Peak band load coefficient for one-rate tariffs (in Calculation of implied load coefficients for one-rate users)</t>
  </si>
  <si>
    <t>x2 = 2409. Peak band load coefficient for two-rate tariffs (in Calculation of implied load coefficients for two-rate users)</t>
  </si>
  <si>
    <t>x3 = 2410. Peak band load coefficient for three-rate tariffs (in Calculation of implied load coefficients for three-rate users)</t>
  </si>
  <si>
    <t>x4 = Peak band load coefficient (in Calculation of adjusted time band load coefficients)</t>
  </si>
  <si>
    <t>x5 = 2302. Load coefficient</t>
  </si>
  <si>
    <t>= x1 or x2 or x3</t>
  </si>
  <si>
    <t>=IF(x4&lt;&gt;0,x5/x4,IF(x5&lt;0,-1,1))</t>
  </si>
  <si>
    <t>Peak band load coefficient</t>
  </si>
  <si>
    <t>Load coefficient correction factor (kW at peak in band / band average kW)</t>
  </si>
  <si>
    <t>2412. Normalisation of peaking probabilities</t>
  </si>
  <si>
    <t>x1 = 1069. Red, amber and green peaking probabilities (in Peaking probabilities by network level)</t>
  </si>
  <si>
    <t>x2 = Total probability (should be 100%) (in Normalisation of peaking probabilities)</t>
  </si>
  <si>
    <t>x3 = 1068. Typical annual hours by distribution time band</t>
  </si>
  <si>
    <t>x4 = 2401. Total hours in the year according to time band hours input data (in Adjust annual hours by distribution time band to match days in year)</t>
  </si>
  <si>
    <t>=IF(x2,x1/x2,x3/x4)</t>
  </si>
  <si>
    <t>Total probability (should be 100%)</t>
  </si>
  <si>
    <t>Normalised peaking probabilities</t>
  </si>
  <si>
    <t>2413. Peaking probabilities by network level (reshaped)</t>
  </si>
  <si>
    <t>x1 = 2412. Normalised peaking probabilities (in Normalisation of peaking probabilities)</t>
  </si>
  <si>
    <t>Reshape table = x1</t>
  </si>
  <si>
    <t>Probability of peak within timeband</t>
  </si>
  <si>
    <t>2414. Pseudo load coefficient by time band and network level</t>
  </si>
  <si>
    <t>x1 = 2401. Annual hours by distribution time band (reconciled to days in year) (in Adjust annual hours by distribution time band to match days in year)</t>
  </si>
  <si>
    <t>x2 = 2411. Load coefficient correction factor (kW at peak in band / band average kW) (in Calculation of adjusted time band load coefficients)</t>
  </si>
  <si>
    <t>x3 = 2413. Peaking probabilities by network level (reshaped)</t>
  </si>
  <si>
    <t>Calculation =IF(x1&gt;0,x2*x3*24*x4/x1,0)</t>
  </si>
  <si>
    <t>2415. Single rate non half hourly pseudo timeband load coefficients</t>
  </si>
  <si>
    <t>x1 = 2414. Pseudo load coefficient by time band and network level</t>
  </si>
  <si>
    <t>Copy cells = x1</t>
  </si>
  <si>
    <t>2416. Single rate non half hourly units (MWh)</t>
  </si>
  <si>
    <t>Single rate non half hourly units (MWh)</t>
  </si>
  <si>
    <t>2417. Single rate non half hourly timeband use</t>
  </si>
  <si>
    <t>x1 = 2403. Split of rate 1 units between distribution time bands</t>
  </si>
  <si>
    <t>2418. Single rate non half hourly tariff pseudo load coefficient</t>
  </si>
  <si>
    <t>x1 = 2415. Single rate non half hourly pseudo timeband load coefficients</t>
  </si>
  <si>
    <t>x2 = 2417. Single rate non half hourly timeband use</t>
  </si>
  <si>
    <t>2419. Multi rate non half hourly units (MWh)</t>
  </si>
  <si>
    <t>Multi rate non half hourly units (MWh)</t>
  </si>
  <si>
    <t>2420. Multi rate non half hourly pseudo timeband load coefficients</t>
  </si>
  <si>
    <t>2421. Multi rate non half hourly timeband use</t>
  </si>
  <si>
    <t>x1 = 2409. Use of distribution time bands by units in demand forecast for two-rate tariffs (in Calculation of implied load coefficients for two-rate users)</t>
  </si>
  <si>
    <t>2422. Multi rate non half hourly tariff pseudo load coefficient</t>
  </si>
  <si>
    <t>x1 = 2420. Multi rate non half hourly pseudo timeband load coefficients</t>
  </si>
  <si>
    <t>x2 = 2421. Multi rate non half hourly timeband use</t>
  </si>
  <si>
    <t>2423. Off-peak non half hourly units (MWh)</t>
  </si>
  <si>
    <t>Off-peak non half hourly units (MWh)</t>
  </si>
  <si>
    <t>2424. Off-peak non half hourly pseudo timeband load coefficients</t>
  </si>
  <si>
    <t>2425. Off-peak non half hourly timeband use</t>
  </si>
  <si>
    <t>2426. Off-peak non half hourly tariff pseudo load coefficient</t>
  </si>
  <si>
    <t>x1 = 2424. Off-peak non half hourly pseudo timeband load coefficients</t>
  </si>
  <si>
    <t>x2 = 2425. Off-peak non half hourly timeband use</t>
  </si>
  <si>
    <t>2427. Aggregated half hourly units (MWh)</t>
  </si>
  <si>
    <t>Aggregated half hourly units (MWh)</t>
  </si>
  <si>
    <t>2428. Aggregated half hourly pseudo timeband load coefficients</t>
  </si>
  <si>
    <t>2429. Aggregated half hourly timeband use</t>
  </si>
  <si>
    <t>x1 = 2410. Use of distribution time bands by units in demand forecast for three-rate tariffs (in Calculation of implied load coefficients for three-rate users)</t>
  </si>
  <si>
    <t>2430. Aggregated half hourly tariff pseudo load coefficient</t>
  </si>
  <si>
    <t>x1 = 2428. Aggregated half hourly pseudo timeband load coefficients</t>
  </si>
  <si>
    <t>x2 = 2429. Aggregated half hourly timeband use</t>
  </si>
  <si>
    <t>2431. Average non half hourly tariff pseudo load coefficient</t>
  </si>
  <si>
    <t>x1 = 2416. Single rate non half hourly units (MWh)</t>
  </si>
  <si>
    <t>x2 = 2418. Single rate non half hourly tariff pseudo load coefficient</t>
  </si>
  <si>
    <t>x3 = 2419. Multi rate non half hourly units (MWh)</t>
  </si>
  <si>
    <t>x4 = 2422. Multi rate non half hourly tariff pseudo load coefficient</t>
  </si>
  <si>
    <t>x5 = 2423. Off-peak non half hourly units (MWh)</t>
  </si>
  <si>
    <t>x6 = 2426. Off-peak non half hourly tariff pseudo load coefficient</t>
  </si>
  <si>
    <t>Calculation =(x1*x2+x3*x4+x5*x6)/(x1+x3+x5)</t>
  </si>
  <si>
    <t>Domestic equalisation group</t>
  </si>
  <si>
    <t>Non-domestic equalisation group</t>
  </si>
  <si>
    <t>2432. Average non half hourly timeband use</t>
  </si>
  <si>
    <t>x4 = 2421. Multi rate non half hourly timeband use</t>
  </si>
  <si>
    <t>x6 = 2425. Off-peak non half hourly timeband use</t>
  </si>
  <si>
    <t>2433. Aggregated half hourly tariff pseudo load coefficient using average non half hourly unit mix</t>
  </si>
  <si>
    <t>x2 = 2432. Average non half hourly timeband use</t>
  </si>
  <si>
    <t>2434. Relative correction factor for aggregated half hourly tariff</t>
  </si>
  <si>
    <t>x1 = 2431. Average non half hourly tariff pseudo load coefficient</t>
  </si>
  <si>
    <t>x2 = 2433. Aggregated half hourly tariff pseudo load coefficient using average non half hourly unit mix</t>
  </si>
  <si>
    <t>2435. Correction factor for non half hourly tariffs</t>
  </si>
  <si>
    <t>x7 = 2427. Aggregated half hourly units (MWh)</t>
  </si>
  <si>
    <t>x8 = 2430. Aggregated half hourly tariff pseudo load coefficient</t>
  </si>
  <si>
    <t>x9 = 2434. Relative correction factor for aggregated half hourly tariff</t>
  </si>
  <si>
    <t>Calculation =(x1*x2+x3*x4+x5*x6+x7*x8)/(x1*x2+x3*x4+x5*x6+x7*x8*x9)</t>
  </si>
  <si>
    <t>2436. Single rate non half hourly corrected pseudo timeband load coefficient</t>
  </si>
  <si>
    <t>x2 = 2435. Correction factor for non half hourly tariffs</t>
  </si>
  <si>
    <t>Calculation =x1*x2</t>
  </si>
  <si>
    <t>2437. Multi rate non half hourly corrected pseudo timeband load coefficient</t>
  </si>
  <si>
    <t>2438. Off-peak non half hourly corrected pseudo timeband load coefficient</t>
  </si>
  <si>
    <t>2439. Aggregated half hourly corrected pseudo timeband load coefficient</t>
  </si>
  <si>
    <t>x3 = 2434. Relative correction factor for aggregated half hourly tariff</t>
  </si>
  <si>
    <t>Calculation =x1*x2*x3</t>
  </si>
  <si>
    <t>2440. Pseudo load coefficient by time band and network level (equalised)</t>
  </si>
  <si>
    <t>x1 = 2436. Single rate non half hourly corrected pseudo timeband load coefficient</t>
  </si>
  <si>
    <t>x2 = 2437. Multi rate non half hourly corrected pseudo timeband load coefficient</t>
  </si>
  <si>
    <t>x3 = 2438. Off-peak non half hourly corrected pseudo timeband load coefficient</t>
  </si>
  <si>
    <t>x4 = 2439. Aggregated half hourly corrected pseudo timeband load coefficient</t>
  </si>
  <si>
    <t>x5 = 2414. Pseudo load coefficient by time band and network level</t>
  </si>
  <si>
    <t>2441. Unit rate 1 pseudo load coefficient by network level</t>
  </si>
  <si>
    <t>x1 = 2440. Pseudo load coefficient by time band and network level (equalised)</t>
  </si>
  <si>
    <t>x2 = 2403. Split of rate 1 units between distribution time bands</t>
  </si>
  <si>
    <t>2442. Unit rate 2 pseudo load coefficient by network level</t>
  </si>
  <si>
    <t>x2 = 2405. Split of rate 2 units between distribution time bands</t>
  </si>
  <si>
    <t>2443. Unit rate 3 pseudo load coefficient by network level</t>
  </si>
  <si>
    <t>x2 = 2406. Split of rate 3 units between distribution time bands (default)</t>
  </si>
  <si>
    <t>2444. Adjust annual hours by special distribution time band to match days in year</t>
  </si>
  <si>
    <t>x1 = 1066. Typical annual hours by special distribution time band</t>
  </si>
  <si>
    <t>x3 = Total hours in the year according to special time band hours input data (in Adjust annual hours by special distribution time band to match days in year)</t>
  </si>
  <si>
    <t>Annual hours by special distribution time band (reconciled to days in year)</t>
  </si>
  <si>
    <t>Adjust annual hours by special distribution time band to match days in year</t>
  </si>
  <si>
    <t>2445. Normalisation of split of rate 1 units by special time band</t>
  </si>
  <si>
    <t>x1 = 1064. Average split of rate 1 units by special distribution time band</t>
  </si>
  <si>
    <t>x2 = Total split (in Normalisation of split of rate 1 units by special time band)</t>
  </si>
  <si>
    <t>x3 = 2444. Annual hours by special distribution time band (reconciled to days in year) (in Adjust annual hours by special distribution time band to match days in year)</t>
  </si>
  <si>
    <t>Normalised split of rate 1 units by special distribution time band</t>
  </si>
  <si>
    <t>2446. Split of rate 1 units between special distribution time bands</t>
  </si>
  <si>
    <t>x1 = 2445. Normalised split of rate 1 units by special distribution time band (in Normalisation of split of rate 1 units by special time band)</t>
  </si>
  <si>
    <t>x2 = Split of rate 1 units between special distribution time bands (default)</t>
  </si>
  <si>
    <t>2447. Split of rate 2 units between special distribution time bands (default)</t>
  </si>
  <si>
    <t>2448. Split of rate 3 units between special distribution time bands (default)</t>
  </si>
  <si>
    <t>2449. Calculation of implied special load coefficients for one-rate users</t>
  </si>
  <si>
    <t>x3 = 2446. Split of rate 1 units between special distribution time bands</t>
  </si>
  <si>
    <t>x4 = 2444. Annual hours by special distribution time band (reconciled to days in year) (in Adjust annual hours by special distribution time band to match days in year)</t>
  </si>
  <si>
    <t>x5 = Use of special distribution time bands by units in demand forecast for one-rate tariffs (in Calculation of implied special load coefficients for one-rate users)</t>
  </si>
  <si>
    <t>Use of special distribution time bands by units in demand forecast for one-rate tariffs</t>
  </si>
  <si>
    <t>Peak band special load coefficient for one-rate tariffs</t>
  </si>
  <si>
    <t>2450. Calculation of implied special load coefficients for three-rate users</t>
  </si>
  <si>
    <t>x5 = 2447. Split of rate 2 units between special distribution time bands (default)</t>
  </si>
  <si>
    <t>x7 = 2448. Split of rate 3 units between special distribution time bands (default)</t>
  </si>
  <si>
    <t>x8 = 2444. Annual hours by special distribution time band (reconciled to days in year) (in Adjust annual hours by special distribution time band to match days in year)</t>
  </si>
  <si>
    <t>x9 = Use of special distribution time bands by units in demand forecast for three-rate tariffs (in Calculation of implied special load coefficients for three-rate users)</t>
  </si>
  <si>
    <t>Use of special distribution time bands by units in demand forecast for three-rate tariffs</t>
  </si>
  <si>
    <t>Peak band special load coefficient for three-rate tariffs</t>
  </si>
  <si>
    <t>2451. Estimated contributions to peak demand</t>
  </si>
  <si>
    <t>x1 = 2449. Peak band special load coefficient for one-rate tariffs (in Calculation of implied special load coefficients for one-rate users)</t>
  </si>
  <si>
    <t>x2 = 2450. Peak band special load coefficient for three-rate tariffs (in Calculation of implied special load coefficients for three-rate users)</t>
  </si>
  <si>
    <t>x3 = Peak band special load coefficient (in Estimated contributions to peak demand)</t>
  </si>
  <si>
    <t>x4 = 2407. All units (MWh)</t>
  </si>
  <si>
    <t>x5 = 1010. Days in the charging year (in Financial and general assumptions)</t>
  </si>
  <si>
    <t>x6 = 2302. Load coefficient</t>
  </si>
  <si>
    <t>= x1 or x2</t>
  </si>
  <si>
    <t>=x3*x4/24/x5*1000</t>
  </si>
  <si>
    <t>=x6*x4/24/x5*1000</t>
  </si>
  <si>
    <t>Peak band special load coefficient</t>
  </si>
  <si>
    <t>Contribution to peak band kW</t>
  </si>
  <si>
    <t>Contribution to system-peak-time kW</t>
  </si>
  <si>
    <t>2452. Load coefficient correction factor for the group</t>
  </si>
  <si>
    <t>x1 = 2451. Contribution to peak band kW (in Estimated contributions to peak demand)</t>
  </si>
  <si>
    <t>x2 = 2451. Contribution to system-peak-time kW (in Estimated contributions to peak demand)</t>
  </si>
  <si>
    <t>Calculation =IF(SUM(x1),SUM(x2)/SUM(x1),0)</t>
  </si>
  <si>
    <t>Load coefficient correction factor for the group</t>
  </si>
  <si>
    <t>2453. Calculation of special peaking probabilities</t>
  </si>
  <si>
    <t>x2 = 1069. Black peaking probabilities (in Peaking probabilities by network level)</t>
  </si>
  <si>
    <t>x3 = Amber peaking probabilities (in Calculation of special peaking probabilities)</t>
  </si>
  <si>
    <t>x4 = Red peaking probabilities (in Calculation of special peaking probabilities)</t>
  </si>
  <si>
    <t>x5 = 2412. Total probability (should be 100%) (in Normalisation of peaking probabilities)</t>
  </si>
  <si>
    <t>x6 = Yellow peaking probabilities (in Calculation of special peaking probabilities)</t>
  </si>
  <si>
    <t>x7 = Green peaking probabilities (in Calculation of special peaking probabilities)</t>
  </si>
  <si>
    <t>=IF(x2,MAX(0,x3+x4-x2),IF(x5,1/0,0))</t>
  </si>
  <si>
    <t>=1-x6-x7</t>
  </si>
  <si>
    <t>Red peaking probabilities</t>
  </si>
  <si>
    <t>Amber peaking probabilities</t>
  </si>
  <si>
    <t>Green peaking probabilities</t>
  </si>
  <si>
    <t>Yellow peaking probabilities</t>
  </si>
  <si>
    <t>2454. Special peaking probabilities by network level</t>
  </si>
  <si>
    <t>x1 = 2453. Green peaking probabilities (in Calculation of special peaking probabilities)</t>
  </si>
  <si>
    <t>x2 = 2453. Yellow peaking probabilities (in Calculation of special peaking probabilities)</t>
  </si>
  <si>
    <t>x3 = 2453. Black peaking probabilities (in Calculation of special peaking probabilities)</t>
  </si>
  <si>
    <t>2455. Special peaking probabilities by network level (reshaped)</t>
  </si>
  <si>
    <t>x1 = 2454. Special peaking probabilities by network level</t>
  </si>
  <si>
    <t>2456. Pseudo load coefficient by special time band and network level</t>
  </si>
  <si>
    <t>x1 = 2444. Annual hours by special distribution time band (reconciled to days in year) (in Adjust annual hours by special distribution time band to match days in year)</t>
  </si>
  <si>
    <t>x2 = 2452. Load coefficient correction factor for the group</t>
  </si>
  <si>
    <t>x3 = 2455. Special peaking probabilities by network level (reshaped)</t>
  </si>
  <si>
    <t>Pseudo load coefficient by special time band and network level</t>
  </si>
  <si>
    <t>2457. Unit rate 1 pseudo load coefficient by network level (special)</t>
  </si>
  <si>
    <t>x1 = 2456. Pseudo load coefficient by special time band and network level</t>
  </si>
  <si>
    <t>x2 = 2446. Split of rate 1 units between special distribution time bands</t>
  </si>
  <si>
    <t>2458. Unit rate 2 pseudo load coefficient by network level (special)</t>
  </si>
  <si>
    <t>x2 = 2447. Split of rate 2 units between special distribution time bands (default)</t>
  </si>
  <si>
    <t>2459. Unit rate 3 pseudo load coefficient by network level (special)</t>
  </si>
  <si>
    <t>x2 = 2448. Split of rate 3 units between special distribution time bands (default)</t>
  </si>
  <si>
    <t>2460. Unit rate 1 pseudo load coefficient by network level (combined)</t>
  </si>
  <si>
    <t>x1 = 2441. Unit rate 1 pseudo load coefficient by network level</t>
  </si>
  <si>
    <t>x2 = 2457. Unit rate 1 pseudo load coefficient by network level (special)</t>
  </si>
  <si>
    <t>2461. Unit rate 2 pseudo load coefficient by network level (combined)</t>
  </si>
  <si>
    <t>x1 = 2442. Unit rate 2 pseudo load coefficient by network level</t>
  </si>
  <si>
    <t>x2 = 2458. Unit rate 2 pseudo load coefficient by network level (special)</t>
  </si>
  <si>
    <t>2462. Unit rate 3 pseudo load coefficient by network level (combined)</t>
  </si>
  <si>
    <t>x1 = 2443. Unit rate 3 pseudo load coefficient by network level</t>
  </si>
  <si>
    <t>x2 = 2459. Unit rate 3 pseudo load coefficient by network level (special)</t>
  </si>
  <si>
    <t>2501. Contributions of users on one-rate multi tariffs to system simultaneous maximum load by network level (kW)</t>
  </si>
  <si>
    <t>x2 = 2460. Unit rate 1 pseudo load coefficient by network level (combined)</t>
  </si>
  <si>
    <t>x3 = 2012. Loss adjustment factors between end user meter reading and each network level, scaled by network use</t>
  </si>
  <si>
    <t>Calculation =(x1*x2)*x3/(24*x4)*1000</t>
  </si>
  <si>
    <t>2502. Contributions of users on two-rate multi tariffs to system simultaneous maximum load by network level (kW)</t>
  </si>
  <si>
    <t>x3 = 2305. Rate 2 units (MWh) (in Equivalent volume for each end user)</t>
  </si>
  <si>
    <t>x4 = 2461. Unit rate 2 pseudo load coefficient by network level (combined)</t>
  </si>
  <si>
    <t>x5 = 2012. Loss adjustment factors between end user meter reading and each network level, scaled by network use</t>
  </si>
  <si>
    <t>Calculation =(x1*x2+x3*x4)*x5/(24*x6)*1000</t>
  </si>
  <si>
    <t>2503. Contributions of users on three-rate multi tariffs to system simultaneous maximum load by network level (kW)</t>
  </si>
  <si>
    <t>x5 = 2305. Rate 3 units (MWh) (in Equivalent volume for each end user)</t>
  </si>
  <si>
    <t>x6 = 2462. Unit rate 3 pseudo load coefficient by network level (combined)</t>
  </si>
  <si>
    <t>x7 = 2012. Loss adjustment factors between end user meter reading and each network level, scaled by network use</t>
  </si>
  <si>
    <t>Calculation =(x1*x2+x3*x4+x5*x6)*x7/(24*x8)*1000</t>
  </si>
  <si>
    <t>2504. Estimated contributions of users on each tariff to system simultaneous maximum load by network level (kW)</t>
  </si>
  <si>
    <t>x2 = 2302. Load coefficient</t>
  </si>
  <si>
    <t>Calculation =x1*x2*x3/(24*x4)*1000</t>
  </si>
  <si>
    <t>2505. Contributions of users on each tariff to system simultaneous maximum load by network level (kW)</t>
  </si>
  <si>
    <t>x1 = 2501. Contributions of users on one-rate multi tariffs to system simultaneous maximum load by network level (kW)</t>
  </si>
  <si>
    <t>x2 = 2502. Contributions of users on two-rate multi tariffs to system simultaneous maximum load by network level (kW)</t>
  </si>
  <si>
    <t>x3 = 2503. Contributions of users on three-rate multi tariffs to system simultaneous maximum load by network level (kW)</t>
  </si>
  <si>
    <t>x4 = 2504. Estimated contributions of users on each tariff to system simultaneous maximum load by network level (kW)</t>
  </si>
  <si>
    <t>Combine tables = x1 or x2 or x3 or x4</t>
  </si>
  <si>
    <t>2506. Forecast system simultaneous maximum load (kW) from forecast units</t>
  </si>
  <si>
    <t>x1 = 2505. Contributions of users on each tariff to system simultaneous maximum load by network level (kW)</t>
  </si>
  <si>
    <t>Cell summation =SUM(x1)</t>
  </si>
  <si>
    <t>Forecast system simultaneous maximum load (kW) from forecast units</t>
  </si>
  <si>
    <t>2601. Pre-processing of data for standing charge factors</t>
  </si>
  <si>
    <t>x1 = Standing charges factors (in Pre-processing of data for standing charge factors)</t>
  </si>
  <si>
    <t>x2 = 1018. Proportion of relevant load going through 132kV/HV direct transformation</t>
  </si>
  <si>
    <t>x3 = Standing charges factors for 132kV/HV (in Pre-processing of data for standing charge factors)</t>
  </si>
  <si>
    <t>=x1+0.2*x2*x3</t>
  </si>
  <si>
    <t>Standing charges factors</t>
  </si>
  <si>
    <t>Standing charges factors for 132kV/HV</t>
  </si>
  <si>
    <t>Adjusted standing charges factors for 132kV</t>
  </si>
  <si>
    <t>2602. Standing charges factors adapted to use 132kV/HV</t>
  </si>
  <si>
    <t>x1 = 2601. Standing charges factors for 132kV/HV (in Pre-processing of data for standing charge factors)</t>
  </si>
  <si>
    <t>x2 = 2601. Adjusted standing charges factors for 132kV (in Pre-processing of data for standing charge factors)</t>
  </si>
  <si>
    <t>x3 = 2601. Standing charges factors (in Pre-processing of data for standing charge factors)</t>
  </si>
  <si>
    <t>2603. Capacity-based contributions to chargeable aggregate maximum load by network level (kW)</t>
  </si>
  <si>
    <t>x1 = 2305. Import capacity (kVA) (in Equivalent volume for each end user)</t>
  </si>
  <si>
    <t>x2 = 2305. Exceeded capacity (kVA) (in Equivalent volume for each end user)</t>
  </si>
  <si>
    <t>x3 = 1010. Power factor for all flows in the network model (in Financial and general assumptions)</t>
  </si>
  <si>
    <t>x4 = 2602. Standing charges factors adapted to use 132kV/HV</t>
  </si>
  <si>
    <t>Calculation =(x1+x2)*x3*x4*x5</t>
  </si>
  <si>
    <t>2604. Unit-based contributions to chargeable aggregate maximum load (kW)</t>
  </si>
  <si>
    <t>x3 = 2602. Standing charges factors adapted to use 132kV/HV</t>
  </si>
  <si>
    <t>x4 = 2012. Loss adjustment factors between end user meter reading and each network level, scaled by network use</t>
  </si>
  <si>
    <t>Calculation =x1/x2*x3*x4/(24*x5)*1000</t>
  </si>
  <si>
    <t>2605. Contributions to aggregate maximum load by network level (kW)</t>
  </si>
  <si>
    <t>x1 = 2603. Capacity-based contributions to chargeable aggregate maximum load by network level (kW)</t>
  </si>
  <si>
    <t>x2 = 2604. Unit-based contributions to chargeable aggregate maximum load (kW)</t>
  </si>
  <si>
    <t>2606. Forecast chargeable aggregate maximum load (kW)</t>
  </si>
  <si>
    <t>x1 = 2605. Contributions to aggregate maximum load by network level (kW)</t>
  </si>
  <si>
    <t>Forecast chargeable aggregate maximum load (kW)</t>
  </si>
  <si>
    <t>2607. Forecast simultaneous load subject to standing charge factors (kW)</t>
  </si>
  <si>
    <t>x2 = 2602. Standing charges factors adapted to use 132kV/HV</t>
  </si>
  <si>
    <t>2608. Forecast simultaneous load replaced by standing charge (kW)</t>
  </si>
  <si>
    <t>x1 = 2607. Forecast simultaneous load subject to standing charge factors (kW)</t>
  </si>
  <si>
    <t>Forecast simultaneous load replaced by standing charge (kW)</t>
  </si>
  <si>
    <t>2609. Calculated LV diversity allowance</t>
  </si>
  <si>
    <t>x1 = 2606. Forecast chargeable aggregate maximum load (kW)</t>
  </si>
  <si>
    <t>x2 = 2608. Forecast simultaneous load replaced by standing charge (kW)</t>
  </si>
  <si>
    <t>Calculation =x1/x2-1</t>
  </si>
  <si>
    <t>Calculated LV diversity allowance</t>
  </si>
  <si>
    <t>2610. Network level mapping for diversity allowances</t>
  </si>
  <si>
    <t>2611. Diversity allowances including 132kV/HV</t>
  </si>
  <si>
    <t>x1 = 2104. Diversity allowance between level exit and GSP Group (in Diversity calculations)</t>
  </si>
  <si>
    <t>x2 = 2610. Network level mapping for diversity allowances</t>
  </si>
  <si>
    <t>Diversity allowances including 132kV/HV</t>
  </si>
  <si>
    <t>2612. Diversity allowances (including calculated LV value)</t>
  </si>
  <si>
    <t>x1 = 2609. Calculated LV diversity allowance</t>
  </si>
  <si>
    <t>x2 = 2611. Diversity allowances including 132kV/HV</t>
  </si>
  <si>
    <t>Diversity allowances (including calculated LV value)</t>
  </si>
  <si>
    <t>2613. Forecast simultaneous maximum load (kW) adjusted for standing charges</t>
  </si>
  <si>
    <t>x1 = 2506. Forecast system simultaneous maximum load (kW) from forecast units</t>
  </si>
  <si>
    <t>x3 = 2606. Forecast chargeable aggregate maximum load (kW)</t>
  </si>
  <si>
    <t>x4 = 2612. Diversity allowances (including calculated LV value)</t>
  </si>
  <si>
    <t>Calculation =x1-x2+x3/(1+x4)</t>
  </si>
  <si>
    <t>Forecast simultaneous maximum load (kW) adjusted for standing charges</t>
  </si>
  <si>
    <t>2701. Operating expenditure coded by network level (£/year)</t>
  </si>
  <si>
    <t>x1 = 1055. Transmission exit charges (£/year)</t>
  </si>
  <si>
    <t>x2 = Zero for levels other than transmission exit</t>
  </si>
  <si>
    <t>Operating
132kV</t>
  </si>
  <si>
    <t>Operating
132kV/EHV</t>
  </si>
  <si>
    <t>Operating
EHV</t>
  </si>
  <si>
    <t>Operating
EHV/HV</t>
  </si>
  <si>
    <t>Operating
132kV/HV</t>
  </si>
  <si>
    <t>Operating
HV</t>
  </si>
  <si>
    <t>Operating
HV/LV</t>
  </si>
  <si>
    <t>Operating
LV circuits</t>
  </si>
  <si>
    <t>Operating
LV customer</t>
  </si>
  <si>
    <t>Operating
HV customer</t>
  </si>
  <si>
    <t>Operating expenditure coded by network level (£/year)</t>
  </si>
  <si>
    <t>2702. Network model assets (£) scaled by load forecast</t>
  </si>
  <si>
    <t>x2 = 2613. Forecast simultaneous maximum load (kW) adjusted for standing charges</t>
  </si>
  <si>
    <t>x3 = 1020. Gross asset cost by network level (£)</t>
  </si>
  <si>
    <t>Calculation =IF(x1,x2*x3/x1/1000,0)</t>
  </si>
  <si>
    <t>Network model assets (£) scaled by load forecast</t>
  </si>
  <si>
    <t>2703. Annual consumption by tariff for unmetered users (MWh)</t>
  </si>
  <si>
    <t>Annual consumption by tariff for unmetered users (MWh)</t>
  </si>
  <si>
    <t>2704. Total unmetered units</t>
  </si>
  <si>
    <t>x1 = 2703. Annual consumption by tariff for unmetered users (MWh)</t>
  </si>
  <si>
    <t>Total unmetered units</t>
  </si>
  <si>
    <t>2705. Service model asset data</t>
  </si>
  <si>
    <t>x1 = 2205. Service model assets by tariff (£)</t>
  </si>
  <si>
    <t>x2 = 2305. MPANs (in Equivalent volume for each end user)</t>
  </si>
  <si>
    <t>x3 = 2202. LV unmetered service model assets £/(MWh/year)</t>
  </si>
  <si>
    <t>x4 = 2704. Total unmetered units</t>
  </si>
  <si>
    <t>x5 = Service model assets (£) scaled by annual MWh (in Service model asset data)</t>
  </si>
  <si>
    <t>x6 = Service model assets (£) scaled by user count (in Service model asset data)</t>
  </si>
  <si>
    <t>x7 = Service model assets (£) scaled by annual MWh (in Service model asset data)</t>
  </si>
  <si>
    <t>=x3*x4</t>
  </si>
  <si>
    <t>= x5</t>
  </si>
  <si>
    <t>=x6+x7</t>
  </si>
  <si>
    <t>Service model assets (£) scaled by user count</t>
  </si>
  <si>
    <t>Service model assets (£) scaled by annual MWh</t>
  </si>
  <si>
    <t>Service model assets (£)</t>
  </si>
  <si>
    <t>Service model asset data</t>
  </si>
  <si>
    <t>2706. Data for allocation of operating expenditure</t>
  </si>
  <si>
    <t>x1 = 2702. Network model assets (£) scaled by load forecast</t>
  </si>
  <si>
    <t>x2 = 2705. Service model assets (£) (in Service model asset data)</t>
  </si>
  <si>
    <t>x3 = Model assets (£) scaled by demand forecast (in Data for allocation of operating expenditure)</t>
  </si>
  <si>
    <t>Model assets (£) scaled by demand forecast</t>
  </si>
  <si>
    <t>Denominator for allocation of operating expenditure</t>
  </si>
  <si>
    <t>Data for allocation of operating expenditure</t>
  </si>
  <si>
    <t>2707. Amount of expenditure to be allocated according to asset values (£/year)</t>
  </si>
  <si>
    <t>x1 = 1059. Direct cost (£/year) (in Other expenditure)</t>
  </si>
  <si>
    <t>x2 = 1059. Network rates (£/year) (in Other expenditure)</t>
  </si>
  <si>
    <t>x3 = 1059. Indirect cost (£/year) (in Other expenditure)</t>
  </si>
  <si>
    <t>x4 = 1059. Indirect cost proportion (in Other expenditure)</t>
  </si>
  <si>
    <t>Calculation =x1+x2+x3*x4</t>
  </si>
  <si>
    <t>Amount of expenditure to be allocated according to asset values (£/year)</t>
  </si>
  <si>
    <t>2708. Total operating expenditure by network level  (£/year)</t>
  </si>
  <si>
    <t>x1 = 2701. Operating expenditure coded by network level (£/year)</t>
  </si>
  <si>
    <t>x2 = 2707. Amount of expenditure to be allocated according to asset values (£/year)</t>
  </si>
  <si>
    <t>x3 = 2706. Denominator for allocation of operating expenditure (in Data for allocation of operating expenditure)</t>
  </si>
  <si>
    <t>x4 = 2706. Model assets (£) scaled by demand forecast (in Data for allocation of operating expenditure)</t>
  </si>
  <si>
    <t>Calculation =x1+x2/x3*x4</t>
  </si>
  <si>
    <t>Total operating expenditure by network level  (£/year)</t>
  </si>
  <si>
    <t>2709. Operating expenditure percentage by network level</t>
  </si>
  <si>
    <t>x1 = 2706. Model assets (£) scaled by demand forecast (in Data for allocation of operating expenditure)</t>
  </si>
  <si>
    <t>x2 = 2708. Total operating expenditure by network level  (£/year)</t>
  </si>
  <si>
    <t>Calculation =IF(x1="","",IF(x1&gt;0,x2/x1,0))</t>
  </si>
  <si>
    <t>Operating expenditure percentage by network level</t>
  </si>
  <si>
    <t>2710. Unit operating expenditure based on simultaneous maximum load (£/kW/year)</t>
  </si>
  <si>
    <t>x1 = 2613. Forecast simultaneous maximum load (kW) adjusted for standing charges</t>
  </si>
  <si>
    <t>Calculation =IF(x1&gt;0,x2/x1,0)</t>
  </si>
  <si>
    <t>Unit operating expenditure based on simultaneous maximum load (£/kW/year)</t>
  </si>
  <si>
    <t>2711. Operating expenditure for customer assets p/MPAN/day</t>
  </si>
  <si>
    <t>x2 = 2709. Operating expenditure percentage by network level</t>
  </si>
  <si>
    <t>x3 = 2205. Service model assets by tariff (£)</t>
  </si>
  <si>
    <t>x4 = Operating expenditure p/MPAN/day by level (in Operating expenditure for customer assets p/MPAN/day)</t>
  </si>
  <si>
    <t>=100/x1*x2*x3</t>
  </si>
  <si>
    <t>Operating expenditure p/MPAN/day by level</t>
  </si>
  <si>
    <t>Operating expenditure for customer assets p/MPAN/day total</t>
  </si>
  <si>
    <t>2712. Operating expenditure for unmetered customer assets (p/kWh)</t>
  </si>
  <si>
    <t>x1 = 2709. Operating expenditure percentage by network level</t>
  </si>
  <si>
    <t>Calculation =0.1*x1*x2</t>
  </si>
  <si>
    <t>This sheet calculates factors used to take account of the costs deemed to be covered by connection charges.</t>
  </si>
  <si>
    <t>2801. Network level of supply (for customer contributions) by tariff</t>
  </si>
  <si>
    <t>2802. Contribution proportion of asset annuities, by customer type and network level of assets</t>
  </si>
  <si>
    <t>x1 = 1060. Customer contributions under current connection charging policy</t>
  </si>
  <si>
    <t>x2 = 1010. Annuity proportion for customer-contributed assets (in Financial and general assumptions)</t>
  </si>
  <si>
    <t>Calculation =x1*(1-x2)</t>
  </si>
  <si>
    <t>2803. Proportion of asset annuities deemed to be covered by customer contributions</t>
  </si>
  <si>
    <t>x1 = 2801. Network level of supply (for customer contributions) by tariff</t>
  </si>
  <si>
    <t>x2 = 2802. Contribution proportion of asset annuities, by customer type and network level of assets</t>
  </si>
  <si>
    <t>2804. Proportion of annual charge covered by contributions (for all charging levels)</t>
  </si>
  <si>
    <t>x1 = Zero for operating expenditure</t>
  </si>
  <si>
    <t>x2 = Zero for GSPs level</t>
  </si>
  <si>
    <t>x3 = Zero for generation</t>
  </si>
  <si>
    <t>x4 = 2803. Proportion of asset annuities deemed to be covered by customer contributions</t>
  </si>
  <si>
    <t>This sheet calculates average p/kWh and p/kW/day charges that would apply if no costs were recovered through capacity or fixed charges.</t>
  </si>
  <si>
    <t>2901. Unit cost at each level, £/kW/year (relative to system simultaneous maximum load)</t>
  </si>
  <si>
    <t>x1 = 2109. Network model annuity by simultaneous maximum load for each network level (£/kW/year)</t>
  </si>
  <si>
    <t>x2 = 2710. Unit operating expenditure based on simultaneous maximum load (£/kW/year)</t>
  </si>
  <si>
    <t>Unit cost at each level, £/kW/year (relative to system simultaneous maximum load)</t>
  </si>
  <si>
    <t>2902. Pay-as-you-go yardstick unit costs by charging level (p/kWh)</t>
  </si>
  <si>
    <t>x1 = 2901. Unit cost at each level, £/kW/year (relative to system simultaneous maximum load)</t>
  </si>
  <si>
    <t>x4 = 2804. Proportion of annual charge covered by contributions (for all charging levels)</t>
  </si>
  <si>
    <t>Calculation =x1*x2*x3*(1-x4)/(24*x5)*100</t>
  </si>
  <si>
    <t>2903. Contributions to pay-as-you-go unit rate 1 (p/kWh)</t>
  </si>
  <si>
    <t>x1 = 2460. Unit rate 1 pseudo load coefficient by network level (combined)</t>
  </si>
  <si>
    <t>x2 = 2901. Unit cost at each level, £/kW/year (relative to system simultaneous maximum load)</t>
  </si>
  <si>
    <t>Calculation =x1*x2*x3*(1-x4)*100/(24*x5)</t>
  </si>
  <si>
    <t>2904. Contributions to pay-as-you-go unit rate 2 (p/kWh)</t>
  </si>
  <si>
    <t>x1 = 2461. Unit rate 2 pseudo load coefficient by network level (combined)</t>
  </si>
  <si>
    <t>2905. Contributions to pay-as-you-go unit rate 3 (p/kWh)</t>
  </si>
  <si>
    <t>x1 = 2462. Unit rate 3 pseudo load coefficient by network level (combined)</t>
  </si>
  <si>
    <t>This sheet reallocates some costs from unit charges to fixed or capacity charges, for demand users only.</t>
  </si>
  <si>
    <t>3001. Costs based on aggregate maximum load (£/kW/year)</t>
  </si>
  <si>
    <t>x2 = 2612. Diversity allowances (including calculated LV value)</t>
  </si>
  <si>
    <t>Calculation =x1/(1+x2)</t>
  </si>
  <si>
    <t>Costs based on aggregate maximum load (£/kW/year)</t>
  </si>
  <si>
    <t>3002. Capacity elements p/kVA/day</t>
  </si>
  <si>
    <t>This calculation uses aggregate maximum load and no coincidence factor.</t>
  </si>
  <si>
    <t>x1 = 2602. Standing charges factors adapted to use 132kV/HV</t>
  </si>
  <si>
    <t>x2 = 2012. Loss adjustment factors between end user meter reading and each network level, scaled by network use</t>
  </si>
  <si>
    <t>x3 = 3001. Costs based on aggregate maximum load (£/kW/year)</t>
  </si>
  <si>
    <t>x4 = 1010. Power factor for all flows in the network model (in Financial and general assumptions)</t>
  </si>
  <si>
    <t>x6 = 2804. Proportion of annual charge covered by contributions (for all charging levels)</t>
  </si>
  <si>
    <t>Calculation =100*x1*x2*x3*x4/x5*(1-x6)</t>
  </si>
  <si>
    <t>3003. Yardstick components p/kWh (taking account of standing charges)</t>
  </si>
  <si>
    <t>x2 = 2902. Pay-as-you-go yardstick unit costs by charging level (p/kWh)</t>
  </si>
  <si>
    <t>Calculation =(1-x1)*x2</t>
  </si>
  <si>
    <t>3004. Contributions to unit rate 1 p/kWh by network level (taking account of standing charges)</t>
  </si>
  <si>
    <t>x2 = 2903. Contributions to pay-as-you-go unit rate 1 (p/kWh)</t>
  </si>
  <si>
    <t>3005. Contributions to unit rate 2 p/kWh by network level (taking account of standing charges)</t>
  </si>
  <si>
    <t>x2 = 2904. Contributions to pay-as-you-go unit rate 2 (p/kWh)</t>
  </si>
  <si>
    <t>3006. Contributions to unit rate 3 p/kWh by network level (taking account of standing charges)</t>
  </si>
  <si>
    <t>x2 = 2905. Contributions to pay-as-you-go unit rate 3 (p/kWh)</t>
  </si>
  <si>
    <t>3007. Exceeded capacity charge elements p/kVA/day</t>
  </si>
  <si>
    <t>Calculation =100*x1*x2*x3*x4/x5</t>
  </si>
  <si>
    <t>This sheet allocates standing charges to fixed charges for non half hourly settled demand users.</t>
  </si>
  <si>
    <t>3101. Mapping of tariffs to tariff groups</t>
  </si>
  <si>
    <t>LV domestic and small non-domestic tariffs</t>
  </si>
  <si>
    <t>LV medium non-domestic tariffs</t>
  </si>
  <si>
    <t>LV substation aggregated tariffs</t>
  </si>
  <si>
    <t>HV network aggregated tariffs</t>
  </si>
  <si>
    <t>3102. Capacity use for tariffs charged for capacity on an exit point basis</t>
  </si>
  <si>
    <t>x4 = 2305. MPANs (in Equivalent volume for each end user)</t>
  </si>
  <si>
    <t>=x1/x2/(24*x3)*1000</t>
  </si>
  <si>
    <t>= x4</t>
  </si>
  <si>
    <t>Unit-based contributions to aggregate maximum load (kW)</t>
  </si>
  <si>
    <t>3103. Aggregate capacity (kW)</t>
  </si>
  <si>
    <t>x1 = 3101. Mapping of tariffs to tariff groups</t>
  </si>
  <si>
    <t>x2 = 3102. Unit-based contributions to aggregate maximum load (kW) (in Capacity use for tariffs charged for capacity on an exit point basis)</t>
  </si>
  <si>
    <t>Aggregate capacity (kW)</t>
  </si>
  <si>
    <t>3104. Aggregate number of users charged for capacity on an exit point basis</t>
  </si>
  <si>
    <t>x2 = 3102. MPANs (in Equivalent volume for each end user) (in Capacity use for tariffs charged for capacity on an exit point basis)</t>
  </si>
  <si>
    <t>Aggregate number of users charged for capacity on an exit point basis</t>
  </si>
  <si>
    <t>3105. Average maximum kVA by exit point</t>
  </si>
  <si>
    <t>x1 = 3104. Aggregate number of users charged for capacity on an exit point basis</t>
  </si>
  <si>
    <t>x2 = 3103. Aggregate capacity (kW)</t>
  </si>
  <si>
    <t>Calculation =IF(x1,x2/x1/x3,0)</t>
  </si>
  <si>
    <t>Average maximum kVA by exit point</t>
  </si>
  <si>
    <t>3106. Deemed average maximum kVA for each tariff</t>
  </si>
  <si>
    <t>x2 = 3105. Average maximum kVA by exit point</t>
  </si>
  <si>
    <t>Deemed average maximum kVA for each tariff</t>
  </si>
  <si>
    <t>3107. Capacity-driven fixed charge elements from standing charges factors p/MPAN/day</t>
  </si>
  <si>
    <t>x1 = 3002. Capacity elements p/kVA/day</t>
  </si>
  <si>
    <t>x2 = 3106. Deemed average maximum kVA for each tariff</t>
  </si>
  <si>
    <t>3201. Network use factors for generator reactive unit charges</t>
  </si>
  <si>
    <t>These factors differ from the network use factors for active power charges/credits in the case of generators, who do not qualify</t>
  </si>
  <si>
    <t>for active power credits at the voltage of connection but are charged reactive unit charges for costs caused at that voltage.</t>
  </si>
  <si>
    <t>3202. Standard components p/kWh for reactive power (absolute value)</t>
  </si>
  <si>
    <t>x1 = 3003. Yardstick components p/kWh (taking account of standing charges)</t>
  </si>
  <si>
    <t>Calculation =ABS(x1)</t>
  </si>
  <si>
    <t>3203. Standard reactive p/kVArh</t>
  </si>
  <si>
    <t>x1 = 3202. Standard components p/kWh for reactive power (absolute value)</t>
  </si>
  <si>
    <t>x2 = 1092. Average kVAr by kVA, by network level</t>
  </si>
  <si>
    <t>3204. Absolute value of load coefficient (kW peak / average kW)</t>
  </si>
  <si>
    <t>x1 = 2302. Load coefficient</t>
  </si>
  <si>
    <t>Absolute load coefficient</t>
  </si>
  <si>
    <t>3205. Pay-as-you-go components p/kWh for reactive power (absolute value)</t>
  </si>
  <si>
    <t>x2 = 3204. Absolute value of load coefficient (kW peak / average kW)</t>
  </si>
  <si>
    <t>x4 = 2004. Loss adjustment factor to transmission for each network level</t>
  </si>
  <si>
    <t>x5 = 2804. Proportion of annual charge covered by contributions (for all charging levels)</t>
  </si>
  <si>
    <t>x6 = 3201. Network use factors for generator reactive unit charges</t>
  </si>
  <si>
    <t>x7 = 1010. Days in the charging year (in Financial and general assumptions)</t>
  </si>
  <si>
    <t>Calculation =x1*x2*x3/x4*(1-x5)*x6/(24*x7)*100</t>
  </si>
  <si>
    <t>3206. Pay-as-you-go reactive p/kVArh</t>
  </si>
  <si>
    <t>x1 = 3205. Pay-as-you-go components p/kWh for reactive power (absolute value)</t>
  </si>
  <si>
    <t>This sheet aggregates elements of tariffs excluding revenue matching and final adjustments and rounding.</t>
  </si>
  <si>
    <t>3301. Unit rate 1 p/kWh (elements)</t>
  </si>
  <si>
    <t>x1 = 3004. Unit rate 1 total p/kWh (taking account of standing charges) — for Tariffs with Unit rate 1 p/kWh from Standard 1 kWh</t>
  </si>
  <si>
    <t>x2 = 2903. Pay-as-you-go unit rate 1 (p/kWh) — for Tariffs with Unit rate 1 p/kWh from PAYG 1 kWh</t>
  </si>
  <si>
    <t>x3 = 2903. Pay-as-you-go unit rate 1 (p/kWh) — for Tariffs with Unit rate 1 p/kWh from PAYG 1 kWh &amp; customer</t>
  </si>
  <si>
    <t>x4 = 2902. Pay-as-you-go yardstick unit rate (p/kWh) — for Tariffs with Unit rate 1 p/kWh from PAYG yardstick kWh</t>
  </si>
  <si>
    <t>x5 = 2203. LV unmetered service model asset charge (p/kWh) — for Tariffs with Unit rate 1 p/kWh from PAYG 1 kWh &amp; customer</t>
  </si>
  <si>
    <t>x6 = 2712. Operating expenditure for unmetered customer assets (p/kWh) — for Tariffs with Unit rate 1 p/kWh from PAYG 1 kWh &amp; customer</t>
  </si>
  <si>
    <t>3302. Unit rate 2 p/kWh (elements)</t>
  </si>
  <si>
    <t>x1 = 3005. Unit rate 2 total p/kWh (taking account of standing charges) — for Tariffs with Unit rate 2 p/kWh from Standard 2 kWh</t>
  </si>
  <si>
    <t>x2 = 2904. Pay-as-you-go unit rate 2 (p/kWh) — for Tariffs with Unit rate 2 p/kWh from PAYG 2 kWh</t>
  </si>
  <si>
    <t>x3 = 2904. Pay-as-you-go unit rate 2 (p/kWh) — for Tariffs with Unit rate 2 p/kWh from PAYG 2 kWh &amp; customer</t>
  </si>
  <si>
    <t>x4 = 2203. LV unmetered service model asset charge (p/kWh) — for Tariffs with Unit rate 2 p/kWh from PAYG 2 kWh &amp; customer</t>
  </si>
  <si>
    <t>x5 = 2712. Operating expenditure for unmetered customer assets (p/kWh) — for Tariffs with Unit rate 2 p/kWh from PAYG 2 kWh &amp; customer</t>
  </si>
  <si>
    <t>3303. Unit rate 3 p/kWh (elements)</t>
  </si>
  <si>
    <t>x1 = 3006. Unit rate 3 total p/kWh (taking account of standing charges) — for Tariffs with Unit rate 3 p/kWh from Standard 3 kWh</t>
  </si>
  <si>
    <t>x2 = 2905. Pay-as-you-go unit rate 3 (p/kWh) — for Tariffs with Unit rate 3 p/kWh from PAYG 3 kWh</t>
  </si>
  <si>
    <t>x3 = 2905. Pay-as-you-go unit rate 3 (p/kWh) — for Tariffs with Unit rate 3 p/kWh from PAYG 3 kWh &amp; customer</t>
  </si>
  <si>
    <t>x4 = 2203. LV unmetered service model asset charge (p/kWh) — for Tariffs with Unit rate 3 p/kWh from PAYG 3 kWh &amp; customer</t>
  </si>
  <si>
    <t>x5 = 2712. Operating expenditure for unmetered customer assets (p/kWh) — for Tariffs with Unit rate 3 p/kWh from PAYG 3 kWh &amp; customer</t>
  </si>
  <si>
    <t>3304. Fixed charge p/MPAN/day (elements)</t>
  </si>
  <si>
    <t>x1 = 3107. Fixed charge from standing charges factors p/MPAN/day — for Tariffs with Fixed charge p/MPAN/day from Fixed from network &amp; customer</t>
  </si>
  <si>
    <t>x2 = 2206. Service model p/MPAN/day (in Replacement annuities for service models) — for Tariffs with Fixed charge p/MPAN/day from Customer</t>
  </si>
  <si>
    <t>x3 = 2206. Service model p/MPAN/day (in Replacement annuities for service models) — for Tariffs with Fixed charge p/MPAN/day from Fixed from network &amp; customer</t>
  </si>
  <si>
    <t>x4 = 2711. Operating expenditure for customer assets p/MPAN/day total (in Operating expenditure for customer assets p/MPAN/day) — for Tariffs with Fixed charge p/MPAN/day from Customer</t>
  </si>
  <si>
    <t>x5 = 2711. Operating expenditure for customer assets p/MPAN/day total (in Operating expenditure for customer assets p/MPAN/day) — for Tariffs with Fixed charge p/MPAN/day from Fixed from network &amp; customer</t>
  </si>
  <si>
    <t>3305. Capacity charge p/kVA/day (elements)</t>
  </si>
  <si>
    <t>x1 = 3002. Capacity charge p/kVA/day — for Tariffs with Capacity charge p/kVA/day from Capacity</t>
  </si>
  <si>
    <t>3306. Exceeded capacity charge p/kVA/day (elements)</t>
  </si>
  <si>
    <t>x1 = 3007. Exceeded capacity charge p/kVA/day — for Tariffs with Exceeded capacity charge p/kVA/day from Capacity</t>
  </si>
  <si>
    <t>3307. Reactive power charge p/kVArh (elements)</t>
  </si>
  <si>
    <t>x1 = 3206. Pay-as-you-go reactive p/kVArh</t>
  </si>
  <si>
    <t>x2 = 3203. Standard reactive p/kVArh</t>
  </si>
  <si>
    <t>3308. Summary of charges before revenue matching</t>
  </si>
  <si>
    <t>x1 = 3301. Unit rate 1 p/kWh (elements)</t>
  </si>
  <si>
    <t>x2 = 3302. Unit rate 2 p/kWh (elements)</t>
  </si>
  <si>
    <t>x3 = 3303. Unit rate 3 p/kWh (elements)</t>
  </si>
  <si>
    <t>x4 = 3304. Fixed charge p/MPAN/day (elements)</t>
  </si>
  <si>
    <t>x5 = 3305. Capacity charge p/kVA/day (elements)</t>
  </si>
  <si>
    <t>x6 = 3306. Exceeded capacity charge p/kVA/day (elements)</t>
  </si>
  <si>
    <t>x7 = 3307. Reactive power charge p/kVArh (elements)</t>
  </si>
  <si>
    <t>Unit rate 1 p/kWh (total)</t>
  </si>
  <si>
    <t>Unit rate 2 p/kWh (total)</t>
  </si>
  <si>
    <t>Unit rate 3 p/kWh (total)</t>
  </si>
  <si>
    <t>Fixed charge p/MPAN/day (total)</t>
  </si>
  <si>
    <t>Capacity charge p/kVA/day (total)</t>
  </si>
  <si>
    <t>Exceeded capacity charge p/kVA/day (total)</t>
  </si>
  <si>
    <t>Reactive power charge p/kVArh</t>
  </si>
  <si>
    <t>3401. Net revenues by tariff before matching (£)</t>
  </si>
  <si>
    <t>x2 = 3308. Fixed charge p/MPAN/day (total) (in Summary of charges before revenue matching)</t>
  </si>
  <si>
    <t>x3 = 2305. MPANs (in Equivalent volume for each end user)</t>
  </si>
  <si>
    <t>x4 = 3308. Capacity charge p/kVA/day (total) (in Summary of charges before revenue matching)</t>
  </si>
  <si>
    <t>x5 = 2305. Import capacity (kVA) (in Equivalent volume for each end user)</t>
  </si>
  <si>
    <t>x6 = 3308. Exceeded capacity charge p/kVA/day (total) (in Summary of charges before revenue matching)</t>
  </si>
  <si>
    <t>x7 = 2305. Exceeded capacity (kVA) (in Equivalent volume for each end user)</t>
  </si>
  <si>
    <t>x8 = 3308. Unit rate 1 p/kWh (total) (in Summary of charges before revenue matching)</t>
  </si>
  <si>
    <t>x9 = 2305. Rate 1 units (MWh) (in Equivalent volume for each end user)</t>
  </si>
  <si>
    <t>x10 = 3308. Unit rate 2 p/kWh (total) (in Summary of charges before revenue matching)</t>
  </si>
  <si>
    <t>x11 = 2305. Rate 2 units (MWh) (in Equivalent volume for each end user)</t>
  </si>
  <si>
    <t>x12 = 3308. Unit rate 3 p/kWh (total) (in Summary of charges before revenue matching)</t>
  </si>
  <si>
    <t>x13 = 2305. Rate 3 units (MWh) (in Equivalent volume for each end user)</t>
  </si>
  <si>
    <t>x14 = 3308. Reactive power charge p/kVArh (in Summary of charges before revenue matching)</t>
  </si>
  <si>
    <t>x15 = 2305. Reactive power units (MVArh) (in Equivalent volume for each end user)</t>
  </si>
  <si>
    <t>Calculation =0.01*x1*(x2*x3+x4*x5+x6*x7)+10*(x8*x9+x10*x11+x12*x13+x14*x15)</t>
  </si>
  <si>
    <t>Net revenues</t>
  </si>
  <si>
    <t>3402. Target CDCM revenue</t>
  </si>
  <si>
    <t>x1 = 1001. Value (in CDCM target revenue (£ unless otherwise stated))</t>
  </si>
  <si>
    <t>x2 = Target CDCM revenue (£/year) (in Target CDCM revenue)</t>
  </si>
  <si>
    <t>x3 = 1001. Calculations (£/year) (in CDCM target revenue (£ unless otherwise stated))</t>
  </si>
  <si>
    <t>= derived from x1</t>
  </si>
  <si>
    <t>=x2-x3</t>
  </si>
  <si>
    <t>Target CDCM revenue (£/year)</t>
  </si>
  <si>
    <t>Check (should be zero)</t>
  </si>
  <si>
    <t>3403. Revenue surplus or shortfall</t>
  </si>
  <si>
    <t>x1 = 3401. Net revenues by tariff before matching (£)</t>
  </si>
  <si>
    <t>x2 = 3402. Target CDCM revenue (£/year) (in Target CDCM revenue)</t>
  </si>
  <si>
    <t>x3 = Total net revenues before matching (£) (in Revenue surplus or shortfall)</t>
  </si>
  <si>
    <t>Total net revenues before matching (£)</t>
  </si>
  <si>
    <t>Revenue shortfall (surplus) £</t>
  </si>
  <si>
    <t>Revenue surplus or shortfall</t>
  </si>
  <si>
    <t>3501. Adder value at which the minimum is breached</t>
  </si>
  <si>
    <t>x1 = 3308. Unit rate 1 p/kWh (total) (in Summary of charges before revenue matching)</t>
  </si>
  <si>
    <t>x2 = 3308. Unit rate 2 p/kWh (total) (in Summary of charges before revenue matching)</t>
  </si>
  <si>
    <t>x3 = 3308. Unit rate 3 p/kWh (total) (in Summary of charges before revenue matching)</t>
  </si>
  <si>
    <t>=0-x1</t>
  </si>
  <si>
    <t>=0-x2</t>
  </si>
  <si>
    <t>=0-x3</t>
  </si>
  <si>
    <t>Adder threshold for Unit rate 1 p/kWh</t>
  </si>
  <si>
    <t>Adder threshold for Unit rate 2 p/kWh</t>
  </si>
  <si>
    <t>Adder threshold for Unit rate 3 p/kWh</t>
  </si>
  <si>
    <t>3502. Marginal revenue effect of adder</t>
  </si>
  <si>
    <t>x4 = 2305. Rate 3 units (MWh) (in Equivalent volume for each end user)</t>
  </si>
  <si>
    <t>=IF(x1&lt;0,0,x2*10)</t>
  </si>
  <si>
    <t>=IF(x1&lt;0,0,x3*10)</t>
  </si>
  <si>
    <t>=IF(x1&lt;0,0,x4*10)</t>
  </si>
  <si>
    <t>Effect through Unit rate 1 p/kWh</t>
  </si>
  <si>
    <t>Effect through Unit rate 2 p/kWh</t>
  </si>
  <si>
    <t>Effect through Unit rate 3 p/kWh</t>
  </si>
  <si>
    <t>3503. Constraint-free solution</t>
  </si>
  <si>
    <t>x1 = 3403. Revenue shortfall (surplus) £ (in Revenue surplus or shortfall)</t>
  </si>
  <si>
    <t>x2 = 3502. Effect through Unit rate 1 p/kWh (in Marginal revenue effect of adder)</t>
  </si>
  <si>
    <t>x3 = 3502. Effect through Unit rate 2 p/kWh (in Marginal revenue effect of adder)</t>
  </si>
  <si>
    <t>x4 = 3502. Effect through Unit rate 3 p/kWh (in Marginal revenue effect of adder)</t>
  </si>
  <si>
    <t>Calculation =x1/SUM(x2,x3,x4)</t>
  </si>
  <si>
    <t>Constraint-free solution</t>
  </si>
  <si>
    <t>3504. Starting point</t>
  </si>
  <si>
    <t>x1 = 3503. Constraint-free solution</t>
  </si>
  <si>
    <t>x2 = 3501. Adder threshold for Unit rate 1 p/kWh (in Adder value at which the minimum is breached)</t>
  </si>
  <si>
    <t>x3 = 3501. Adder threshold for Unit rate 2 p/kWh (in Adder value at which the minimum is breached)</t>
  </si>
  <si>
    <t>x4 = 3501. Adder threshold for Unit rate 3 p/kWh (in Adder value at which the minimum is breached)</t>
  </si>
  <si>
    <t>Calculation =MIN(x1,x2,x3,x4)</t>
  </si>
  <si>
    <t>Starting point</t>
  </si>
  <si>
    <t>3505. Solve for General adder rate (p/kWh)</t>
  </si>
  <si>
    <t>x1 = 3504. Starting point</t>
  </si>
  <si>
    <t>x5 = 3502. Effect through Unit rate 1 p/kWh (in Marginal revenue effect of adder)</t>
  </si>
  <si>
    <t>x6 = 3502. Effect through Unit rate 2 p/kWh (in Marginal revenue effect of adder)</t>
  </si>
  <si>
    <t>x7 = 3502. Effect through Unit rate 3 p/kWh (in Marginal revenue effect of adder)</t>
  </si>
  <si>
    <t>x8 = Location (in Solve for General adder rate (p/kWh))</t>
  </si>
  <si>
    <t>x9 = Kink (in Solve for General adder rate (p/kWh))</t>
  </si>
  <si>
    <t>x10 = Ranking before tie break (in Solve for General adder rate (p/kWh))</t>
  </si>
  <si>
    <t>x11 = Counter (in Solve for General adder rate (p/kWh))</t>
  </si>
  <si>
    <t>x12 = Tie breaker (in Solve for General adder rate (p/kWh))</t>
  </si>
  <si>
    <t>x13 = Ranking (in Solve for General adder rate (p/kWh))</t>
  </si>
  <si>
    <t>x14 = Kink reordering (in Solve for General adder rate (p/kWh))</t>
  </si>
  <si>
    <t>x15 = Starting slope contributions (in Solve for General adder rate (p/kWh))</t>
  </si>
  <si>
    <t>x16 = New slope (in Solve for General adder rate (p/kWh))</t>
  </si>
  <si>
    <t>x17 = Location (ordered) (in Solve for General adder rate (p/kWh))</t>
  </si>
  <si>
    <t>x18 = Starting values (in Solve for General adder rate (p/kWh))</t>
  </si>
  <si>
    <t>x19 = 3403. Revenue shortfall (surplus) £ (in Revenue surplus or shortfall)</t>
  </si>
  <si>
    <t>x20 = 3503. Constraint-free solution</t>
  </si>
  <si>
    <t>x21 = Value (in Solve for General adder rate (p/kWh))</t>
  </si>
  <si>
    <t>= x1 or x2 or x3 or x4</t>
  </si>
  <si>
    <t>=IF(ISNUMBER(x8),0,x9)</t>
  </si>
  <si>
    <t>=MAX(x1,x8)*x9</t>
  </si>
  <si>
    <t>=RANK(x8,x8,1)</t>
  </si>
  <si>
    <t>=IF(ISERROR(x10),100,x10)*99+x11</t>
  </si>
  <si>
    <t>=RANK(x12,x12,1)</t>
  </si>
  <si>
    <t>=MATCH(x11,x13,0)</t>
  </si>
  <si>
    <t>=INDEX(x8,x14,1) or =x8</t>
  </si>
  <si>
    <t>Location</t>
  </si>
  <si>
    <t>Kink</t>
  </si>
  <si>
    <t>Starting slope contributions</t>
  </si>
  <si>
    <t>Starting values</t>
  </si>
  <si>
    <t>Ranking before tie break</t>
  </si>
  <si>
    <t>Counter</t>
  </si>
  <si>
    <t>Tie breaker</t>
  </si>
  <si>
    <t>Ranking</t>
  </si>
  <si>
    <t>Kink reordering</t>
  </si>
  <si>
    <t>Location (ordered)</t>
  </si>
  <si>
    <t>New slope</t>
  </si>
  <si>
    <t>Root</t>
  </si>
  <si>
    <t>Kink 1</t>
  </si>
  <si>
    <t>Kink 2</t>
  </si>
  <si>
    <t>Kink 3</t>
  </si>
  <si>
    <t>Kink 4</t>
  </si>
  <si>
    <t>Kink 5</t>
  </si>
  <si>
    <t>Kink 6</t>
  </si>
  <si>
    <t>Kink 7</t>
  </si>
  <si>
    <t>Kink 8</t>
  </si>
  <si>
    <t>Kink 9</t>
  </si>
  <si>
    <t>Kink 10</t>
  </si>
  <si>
    <t>Kink 11</t>
  </si>
  <si>
    <t>Kink 12</t>
  </si>
  <si>
    <t>Kink 13</t>
  </si>
  <si>
    <t>Kink 14</t>
  </si>
  <si>
    <t>Kink 15</t>
  </si>
  <si>
    <t>Kink 16</t>
  </si>
  <si>
    <t>Kink 17</t>
  </si>
  <si>
    <t>Kink 18</t>
  </si>
  <si>
    <t>Kink 19</t>
  </si>
  <si>
    <t>Kink 20</t>
  </si>
  <si>
    <t>Kink 21</t>
  </si>
  <si>
    <t>Kink 22</t>
  </si>
  <si>
    <t>Kink 23</t>
  </si>
  <si>
    <t>Kink 24</t>
  </si>
  <si>
    <t>Kink 25</t>
  </si>
  <si>
    <t>Kink 26</t>
  </si>
  <si>
    <t>Kink 27</t>
  </si>
  <si>
    <t>Kink 28</t>
  </si>
  <si>
    <t>Kink 29</t>
  </si>
  <si>
    <t>Kink 30</t>
  </si>
  <si>
    <t>Kink 31</t>
  </si>
  <si>
    <t>Kink 32</t>
  </si>
  <si>
    <t>Kink 33</t>
  </si>
  <si>
    <t>Kink 34</t>
  </si>
  <si>
    <t>Kink 35</t>
  </si>
  <si>
    <t>Kink 36</t>
  </si>
  <si>
    <t>Kink 37</t>
  </si>
  <si>
    <t>Kink 38</t>
  </si>
  <si>
    <t>Kink 39</t>
  </si>
  <si>
    <t>Kink 40</t>
  </si>
  <si>
    <t>Kink 41</t>
  </si>
  <si>
    <t>Kink 42</t>
  </si>
  <si>
    <t>Kink 43</t>
  </si>
  <si>
    <t>Kink 44</t>
  </si>
  <si>
    <t>Kink 45</t>
  </si>
  <si>
    <t>Kink 46</t>
  </si>
  <si>
    <t>Kink 47</t>
  </si>
  <si>
    <t>Kink 48</t>
  </si>
  <si>
    <t>Kink 49</t>
  </si>
  <si>
    <t>Kink 50</t>
  </si>
  <si>
    <t>Kink 51</t>
  </si>
  <si>
    <t>Kink 52</t>
  </si>
  <si>
    <t>Kink 53</t>
  </si>
  <si>
    <t>Kink 54</t>
  </si>
  <si>
    <t>Kink 55</t>
  </si>
  <si>
    <t>Kink 56</t>
  </si>
  <si>
    <t>Kink 57</t>
  </si>
  <si>
    <t>Kink 58</t>
  </si>
  <si>
    <t>Kink 59</t>
  </si>
  <si>
    <t>Kink 60</t>
  </si>
  <si>
    <t>Kink 61</t>
  </si>
  <si>
    <t>Kink 62</t>
  </si>
  <si>
    <t>Kink 63</t>
  </si>
  <si>
    <t>Kink 64</t>
  </si>
  <si>
    <t>Kink 65</t>
  </si>
  <si>
    <t>Kink 66</t>
  </si>
  <si>
    <t>Kink 67</t>
  </si>
  <si>
    <t>Kink 68</t>
  </si>
  <si>
    <t>Kink 69</t>
  </si>
  <si>
    <t>Kink 70</t>
  </si>
  <si>
    <t>Kink 71</t>
  </si>
  <si>
    <t>Kink 72</t>
  </si>
  <si>
    <t>Kink 73</t>
  </si>
  <si>
    <t>Kink 74</t>
  </si>
  <si>
    <t>Kink 75</t>
  </si>
  <si>
    <t>Kink 76</t>
  </si>
  <si>
    <t>Kink 77</t>
  </si>
  <si>
    <t>Kink 78</t>
  </si>
  <si>
    <t>Kink 79</t>
  </si>
  <si>
    <t>Kink 80</t>
  </si>
  <si>
    <t>Kink 81</t>
  </si>
  <si>
    <t>Kink 82</t>
  </si>
  <si>
    <t>Kink 83</t>
  </si>
  <si>
    <t>Kink 84</t>
  </si>
  <si>
    <t>Kink 85</t>
  </si>
  <si>
    <t>Kink 86</t>
  </si>
  <si>
    <t>Kink 87</t>
  </si>
  <si>
    <t>Kink 88</t>
  </si>
  <si>
    <t>Kink 89</t>
  </si>
  <si>
    <t>Kink 90</t>
  </si>
  <si>
    <t>Kink 91</t>
  </si>
  <si>
    <t>Kink 92</t>
  </si>
  <si>
    <t>Kink 93</t>
  </si>
  <si>
    <t>Kink 94</t>
  </si>
  <si>
    <t>Kink 95</t>
  </si>
  <si>
    <t>Kink 96</t>
  </si>
  <si>
    <t>Kink 97</t>
  </si>
  <si>
    <t>Kink 98</t>
  </si>
  <si>
    <t>Kink 99</t>
  </si>
  <si>
    <t>3506. General adder rate (p/kWh)</t>
  </si>
  <si>
    <t>x1 = 3505. Root (in Solve for General adder rate (p/kWh))</t>
  </si>
  <si>
    <t>Calculation =MIN(x1)</t>
  </si>
  <si>
    <t>General adder rate (p/kWh)</t>
  </si>
  <si>
    <t>3507. Adder</t>
  </si>
  <si>
    <t>x2 = 3506. General adder rate (p/kWh)</t>
  </si>
  <si>
    <t>x3 = 3501. Adder threshold for Unit rate 1 p/kWh (in Adder value at which the minimum is breached)</t>
  </si>
  <si>
    <t>x4 = 3501. Adder threshold for Unit rate 2 p/kWh (in Adder value at which the minimum is breached)</t>
  </si>
  <si>
    <t>x5 = 3501. Adder threshold for Unit rate 3 p/kWh (in Adder value at which the minimum is breached)</t>
  </si>
  <si>
    <t>x6 = Adder on Unit rate 1 p/kWh (in Adder)</t>
  </si>
  <si>
    <t>x7 = 2305. Rate 1 units (MWh) (in Equivalent volume for each end user)</t>
  </si>
  <si>
    <t>x8 = Adder on Unit rate 2 p/kWh (in Adder)</t>
  </si>
  <si>
    <t>x9 = 2305. Rate 2 units (MWh) (in Equivalent volume for each end user)</t>
  </si>
  <si>
    <t>x10 = Adder on Unit rate 3 p/kWh (in Adder)</t>
  </si>
  <si>
    <t>x11 = 2305. Rate 3 units (MWh) (in Equivalent volume for each end user)</t>
  </si>
  <si>
    <t>=IF(x1&lt;0,0,MAX(x2,x3))</t>
  </si>
  <si>
    <t>=IF(x1&lt;0,0,MAX(x2,x4))</t>
  </si>
  <si>
    <t>=IF(x1&lt;0,0,MAX(x2,x5))</t>
  </si>
  <si>
    <t>=0+10*(x6*x7+x8*x9+x10*x11)</t>
  </si>
  <si>
    <t>Adder on Unit rate 1 p/kWh</t>
  </si>
  <si>
    <t>Adder on Unit rate 2 p/kWh</t>
  </si>
  <si>
    <t>Adder on Unit rate 3 p/kWh</t>
  </si>
  <si>
    <t>Net revenues by tariff from adder</t>
  </si>
  <si>
    <t>3601. Tariffs before rounding</t>
  </si>
  <si>
    <t>x2 = 3507. Adder on Unit rate 1 p/kWh (in Adder)</t>
  </si>
  <si>
    <t>x3 = 3308. Unit rate 2 p/kWh (total) (in Summary of charges before revenue matching)</t>
  </si>
  <si>
    <t>x4 = 3507. Adder on Unit rate 2 p/kWh (in Adder)</t>
  </si>
  <si>
    <t>x5 = 3308. Unit rate 3 p/kWh (total) (in Summary of charges before revenue matching)</t>
  </si>
  <si>
    <t>x6 = 3507. Adder on Unit rate 3 p/kWh (in Adder)</t>
  </si>
  <si>
    <t>x7 = 3308. Fixed charge p/MPAN/day (total) (in Summary of charges before revenue matching)</t>
  </si>
  <si>
    <t>x8 = 3308. Capacity charge p/kVA/day (total) (in Summary of charges before revenue matching)</t>
  </si>
  <si>
    <t>x9 = 3308. Exceeded capacity charge p/kVA/day (total) (in Summary of charges before revenue matching)</t>
  </si>
  <si>
    <t>x10 = 3308. Reactive power charge p/kVArh (in Summary of charges before revenue matching)</t>
  </si>
  <si>
    <t>=x1+x2</t>
  </si>
  <si>
    <t>=x3+x4</t>
  </si>
  <si>
    <t>=x5+x6</t>
  </si>
  <si>
    <t>=x7</t>
  </si>
  <si>
    <t>=x8</t>
  </si>
  <si>
    <t>=x9</t>
  </si>
  <si>
    <t>=x10</t>
  </si>
  <si>
    <t>Unit rate 1 p/kWh</t>
  </si>
  <si>
    <t>Unit rate 2 p/kWh</t>
  </si>
  <si>
    <t>Unit rate 3 p/kWh</t>
  </si>
  <si>
    <t>Fixed charge p/MPAN/day</t>
  </si>
  <si>
    <t>Capacity charge p/kVA/day</t>
  </si>
  <si>
    <t>Exceeded capacity charge p/kVA/day</t>
  </si>
  <si>
    <t>3602. Decimal places</t>
  </si>
  <si>
    <t>Decimal places</t>
  </si>
  <si>
    <t>3603. Tariff rounding</t>
  </si>
  <si>
    <t>x1 = 3601. Unit rate 1 p/kWh before rounding (in Tariffs before rounding)</t>
  </si>
  <si>
    <t>x2 = 3602. Unit rate 1 p/kWh decimal places (in Decimal places)</t>
  </si>
  <si>
    <t>x3 = 3601. Unit rate 2 p/kWh before rounding (in Tariffs before rounding)</t>
  </si>
  <si>
    <t>x4 = 3602. Unit rate 2 p/kWh decimal places (in Decimal places)</t>
  </si>
  <si>
    <t>x5 = 3601. Unit rate 3 p/kWh before rounding (in Tariffs before rounding)</t>
  </si>
  <si>
    <t>x6 = 3602. Unit rate 3 p/kWh decimal places (in Decimal places)</t>
  </si>
  <si>
    <t>x7 = 3601. Fixed charge p/MPAN/day before rounding (in Tariffs before rounding)</t>
  </si>
  <si>
    <t>x8 = 3602. Fixed charge p/MPAN/day decimal places (in Decimal places)</t>
  </si>
  <si>
    <t>x9 = 3601. Capacity charge p/kVA/day before rounding (in Tariffs before rounding)</t>
  </si>
  <si>
    <t>x10 = 3602. Capacity charge p/kVA/day decimal places (in Decimal places)</t>
  </si>
  <si>
    <t>x11 = 3601. Exceeded capacity charge p/kVA/day before rounding (in Tariffs before rounding)</t>
  </si>
  <si>
    <t>x12 = 3602. Exceeded capacity charge p/kVA/day decimal places (in Decimal places)</t>
  </si>
  <si>
    <t>x13 = 3601. Reactive power charge p/kVArh before rounding (in Tariffs before rounding)</t>
  </si>
  <si>
    <t>x14 = 3602. Reactive power charge p/kVArh decimal places (in Decimal places)</t>
  </si>
  <si>
    <t>=ROUND(x1,x2)-x1</t>
  </si>
  <si>
    <t>=ROUND(x3,x4)-x3</t>
  </si>
  <si>
    <t>=ROUND(x5,x6)-x5</t>
  </si>
  <si>
    <t>=ROUND(x7,x8)-x7</t>
  </si>
  <si>
    <t>=ROUND(x9,x10)-x9</t>
  </si>
  <si>
    <t>=ROUND(x11,x12)-x11</t>
  </si>
  <si>
    <t>=ROUND(x13,x14)-x13</t>
  </si>
  <si>
    <t>3604. All the way tariffs</t>
  </si>
  <si>
    <t>x2 = 3603. Unit rate 1 p/kWh rounding (in Tariff rounding)</t>
  </si>
  <si>
    <t>x4 = 3603. Unit rate 2 p/kWh rounding (in Tariff rounding)</t>
  </si>
  <si>
    <t>x6 = 3603. Unit rate 3 p/kWh rounding (in Tariff rounding)</t>
  </si>
  <si>
    <t>x8 = 3603. Fixed charge p/MPAN/day rounding (in Tariff rounding)</t>
  </si>
  <si>
    <t>x10 = 3603. Capacity charge p/kVA/day rounding (in Tariff rounding)</t>
  </si>
  <si>
    <t>x12 = 3603. Exceeded capacity charge p/kVA/day rounding (in Tariff rounding)</t>
  </si>
  <si>
    <t>x14 = 3603. Reactive power charge p/kVArh rounding (in Tariff rounding)</t>
  </si>
  <si>
    <t>=x7+x8</t>
  </si>
  <si>
    <t>=x9+x10</t>
  </si>
  <si>
    <t>=x11+x12</t>
  </si>
  <si>
    <t>=x13+x14</t>
  </si>
  <si>
    <t>3605. Net revenues by tariff from rounding</t>
  </si>
  <si>
    <t>x2 = 3603. Fixed charge p/MPAN/day rounding (in Tariff rounding)</t>
  </si>
  <si>
    <t>x4 = 3603. Capacity charge p/kVA/day rounding (in Tariff rounding)</t>
  </si>
  <si>
    <t>x6 = 3603. Exceeded capacity charge p/kVA/day rounding (in Tariff rounding)</t>
  </si>
  <si>
    <t>x8 = 3603. Unit rate 1 p/kWh rounding (in Tariff rounding)</t>
  </si>
  <si>
    <t>x10 = 3603. Unit rate 2 p/kWh rounding (in Tariff rounding)</t>
  </si>
  <si>
    <t>x12 = 3603. Unit rate 3 p/kWh rounding (in Tariff rounding)</t>
  </si>
  <si>
    <t>Net revenues by tariff from rounding</t>
  </si>
  <si>
    <t>3606. Revenue forecast summary</t>
  </si>
  <si>
    <t>x1 = 3403. Total net revenues before matching (£) (in Revenue surplus or shortfall)</t>
  </si>
  <si>
    <t>x2 = 3507. Net revenues by tariff from adder (in Adder)</t>
  </si>
  <si>
    <t>x3 = 3605. Net revenues by tariff from rounding</t>
  </si>
  <si>
    <t>x4 = Total net revenues before matching (£) (in Revenue forecast summary)</t>
  </si>
  <si>
    <t>x5 = Total net revenues from adder (£) (in Revenue forecast summary)</t>
  </si>
  <si>
    <t>x6 = Total net revenues from rounding (£) (in Revenue forecast summary)</t>
  </si>
  <si>
    <t>x7 = Total net revenues (£) (in Revenue forecast summary)</t>
  </si>
  <si>
    <t>x8 = 3402. Target CDCM revenue (£/year) (in Target CDCM revenue)</t>
  </si>
  <si>
    <t>=x4+x5+x6</t>
  </si>
  <si>
    <t>=x7-x8</t>
  </si>
  <si>
    <t>Total net revenues from adder (£)</t>
  </si>
  <si>
    <t>Total net revenues from rounding (£)</t>
  </si>
  <si>
    <t>Total net revenues (£)</t>
  </si>
  <si>
    <t>Deviation from target revenue (£)</t>
  </si>
  <si>
    <t>Revenue forecast summary</t>
  </si>
  <si>
    <t>3607. Tariffs</t>
  </si>
  <si>
    <t>x1 = 3604. Unit rate 1 p/kWh (in All the way tariffs)</t>
  </si>
  <si>
    <t>x2 = 2304. Discount for each tariff (except for fixed charges) (in LDNO discounts and volumes adjusted for discount)</t>
  </si>
  <si>
    <t>x3 = 3604. Unit rate 2 p/kWh (in All the way tariffs)</t>
  </si>
  <si>
    <t>x4 = 3604. Unit rate 3 p/kWh (in All the way tariffs)</t>
  </si>
  <si>
    <t>x5 = 3604. Fixed charge p/MPAN/day (in All the way tariffs)</t>
  </si>
  <si>
    <t>x6 = 2304. Discount for each tariff for fixed charges only (in LDNO discounts and volumes adjusted for discount)</t>
  </si>
  <si>
    <t>x7 = 3604. Capacity charge p/kVA/day (in All the way tariffs)</t>
  </si>
  <si>
    <t>x8 = 3604. Exceeded capacity charge p/kVA/day (in All the way tariffs)</t>
  </si>
  <si>
    <t>x9 = 3604. Reactive power charge p/kVArh (in All the way tariffs)</t>
  </si>
  <si>
    <t>=ROUND(x1*(1-x2),3)</t>
  </si>
  <si>
    <t>=ROUND(x3*(1-x2),3)</t>
  </si>
  <si>
    <t>=ROUND(x4*(1-x2),3)</t>
  </si>
  <si>
    <t>=ROUND(x5*(1-x6),2)</t>
  </si>
  <si>
    <t>=ROUND(x7*(1-x2),2)</t>
  </si>
  <si>
    <t>=ROUND(x8*(1-x2),2)</t>
  </si>
  <si>
    <t>=ROUND(x9*(1-x2),3)</t>
  </si>
  <si>
    <t>3701. Tariffs</t>
  </si>
  <si>
    <t>x1 = 3607. Unit rate 1 p/kWh (in Tariffs)</t>
  </si>
  <si>
    <t>x2 = 3607. Unit rate 2 p/kWh (in Tariffs)</t>
  </si>
  <si>
    <t>x3 = 3607. Unit rate 3 p/kWh (in Tariffs)</t>
  </si>
  <si>
    <t>x4 = 3607. Fixed charge p/MPAN/day (in Tariffs)</t>
  </si>
  <si>
    <t>x5 = 3607. Capacity charge p/kVA/day (in Tariffs)</t>
  </si>
  <si>
    <t>x6 = 3607. Exceeded capacity charge p/kVA/day (in Tariffs)</t>
  </si>
  <si>
    <t>x7 = 3607. Reactive power charge p/kVArh (in Tariffs)</t>
  </si>
  <si>
    <t>Input data</t>
  </si>
  <si>
    <t>= x1</t>
  </si>
  <si>
    <t>= x3</t>
  </si>
  <si>
    <t>= x6</t>
  </si>
  <si>
    <t>= x7</t>
  </si>
  <si>
    <t>Open LLFCs</t>
  </si>
  <si>
    <t>PCs</t>
  </si>
  <si>
    <t>Closed LLFCs</t>
  </si>
  <si>
    <t>5-8</t>
  </si>
  <si>
    <t>8&amp;0</t>
  </si>
  <si>
    <t>This sheet is for information only.  It can be deleted without affecting any calculations elsewhere in the model.</t>
  </si>
  <si>
    <t>3801. Headline parameters</t>
  </si>
  <si>
    <t>x2 = 3606. Total net revenues from adder (£) (in Revenue forecast summary)</t>
  </si>
  <si>
    <t>x3 = 3606. Deviation from target revenue (£) (in Revenue forecast summary)</t>
  </si>
  <si>
    <t>x4 = 3402. Target CDCM revenue (£/year) (in Target CDCM revenue)</t>
  </si>
  <si>
    <t>=x3/x4</t>
  </si>
  <si>
    <t>Over/under recovery</t>
  </si>
  <si>
    <t>Headline parameters</t>
  </si>
  <si>
    <t>3802. Revenue summary</t>
  </si>
  <si>
    <t>x1 = 1053. Rate 1 units (MWh) by tariff (in Volume forecasts for the charging year)</t>
  </si>
  <si>
    <t>x2 = 1053. Rate 2 units (MWh) by tariff (in Volume forecasts for the charging year)</t>
  </si>
  <si>
    <t>x3 = 1053. Rate 3 units (MWh) by tariff (in Volume forecasts for the charging year)</t>
  </si>
  <si>
    <t>x4 = 1053. MPANs by tariff (in Volume forecasts for the charging year)</t>
  </si>
  <si>
    <t>x6 = 3607. Fixed charge p/MPAN/day (in Tariffs)</t>
  </si>
  <si>
    <t>x7 = 3607. Capacity charge p/kVA/day (in Tariffs)</t>
  </si>
  <si>
    <t>x8 = 1053. Import capacity (kVA) by tariff (in Volume forecasts for the charging year)</t>
  </si>
  <si>
    <t>x9 = 3607. Exceeded capacity charge p/kVA/day (in Tariffs)</t>
  </si>
  <si>
    <t>x10 = 1053. Exceeded capacity (kVA) by tariff (in Volume forecasts for the charging year)</t>
  </si>
  <si>
    <t>x11 = 3607. Unit rate 1 p/kWh (in Tariffs)</t>
  </si>
  <si>
    <t>x12 = 3607. Unit rate 2 p/kWh (in Tariffs)</t>
  </si>
  <si>
    <t>x13 = 3607. Unit rate 3 p/kWh (in Tariffs)</t>
  </si>
  <si>
    <t>x14 = 3607. Reactive power charge p/kVArh (in Tariffs)</t>
  </si>
  <si>
    <t>x15 = 1053. Reactive power units (MVArh) by tariff (in Volume forecasts for the charging year)</t>
  </si>
  <si>
    <t>x16 = All units (MWh) (in Revenue summary)</t>
  </si>
  <si>
    <t>x17 = Net revenues (£) (in Revenue summary)</t>
  </si>
  <si>
    <t>x18 = MPANs (in Revenue summary)</t>
  </si>
  <si>
    <t>x19 = Revenues from unit rates (£) (in Revenue summary)</t>
  </si>
  <si>
    <t>x20 = Net revenues from unit rate 1 (£) (in Revenue summary)</t>
  </si>
  <si>
    <t>x21 = Net revenues from unit rate 2 (£) (in Revenue summary)</t>
  </si>
  <si>
    <t>x22 = Net revenues from unit rate 3 (£) (in Revenue summary)</t>
  </si>
  <si>
    <t>x23 = Revenues from fixed charges (£) (in Revenue summary)</t>
  </si>
  <si>
    <t>x24 = Revenues from capacity charges (£) (in Revenue summary)</t>
  </si>
  <si>
    <t>x25 = Revenues from exceeded capacity charges (£) (in Revenue summary)</t>
  </si>
  <si>
    <t>x26 = Revenues from reactive power charges (£) (in Revenue summary)</t>
  </si>
  <si>
    <t>=x1+x2+x3</t>
  </si>
  <si>
    <t>=0.01*x5*(x6*x4+x7*x8+x9*x10)+10*(x11*x1+x12*x2+x13*x3+x14*x15)</t>
  </si>
  <si>
    <t>=10*(x11*x1+x12*x2+x13*x3)</t>
  </si>
  <si>
    <t>=x6*x5*x4/100</t>
  </si>
  <si>
    <t>=x7*x5*x8/100</t>
  </si>
  <si>
    <t>=x9*x5*x10/100</t>
  </si>
  <si>
    <t>=x14*x15*10</t>
  </si>
  <si>
    <t>=IF(x16&lt;&gt;0,0.1*x17/x16,"")</t>
  </si>
  <si>
    <t>=IF(x18&lt;&gt;0,x17/x18,"")</t>
  </si>
  <si>
    <t>=IF(x16&lt;&gt;0,0.1*x19/x16,0)</t>
  </si>
  <si>
    <t>=x11*x1*10</t>
  </si>
  <si>
    <t>=x12*x2*10</t>
  </si>
  <si>
    <t>=x13*x3*10</t>
  </si>
  <si>
    <t>=IF(x19&lt;&gt;0,x20/x19,"")</t>
  </si>
  <si>
    <t>=IF(x19&lt;&gt;0,x21/x19,"")</t>
  </si>
  <si>
    <t>=IF(x19&lt;&gt;0,x22/x19,"")</t>
  </si>
  <si>
    <t>=IF(x17&lt;&gt;0,x23/x17,"")</t>
  </si>
  <si>
    <t>=IF(x17&lt;&gt;0,x24/x17,"")</t>
  </si>
  <si>
    <t>=IF(x17&lt;&gt;0,x25/x17,"")</t>
  </si>
  <si>
    <t>=IF(x17&lt;&gt;0,x26/x17,"")</t>
  </si>
  <si>
    <t>Net revenues (£)</t>
  </si>
  <si>
    <t>Revenues from unit rates (£)</t>
  </si>
  <si>
    <t>Revenues from fixed charges (£)</t>
  </si>
  <si>
    <t>Revenues from capacity charges (£)</t>
  </si>
  <si>
    <t>Revenues from exceeded capacity charges (£)</t>
  </si>
  <si>
    <t>Revenues from reactive power charges (£)</t>
  </si>
  <si>
    <t>Average p/kWh</t>
  </si>
  <si>
    <t>Average £/MPAN</t>
  </si>
  <si>
    <t>Average unit rate p/kWh</t>
  </si>
  <si>
    <t>Net revenues from unit rate 1 (£)</t>
  </si>
  <si>
    <t>Net revenues from unit rate 2 (£)</t>
  </si>
  <si>
    <t>Net revenues from unit rate 3 (£)</t>
  </si>
  <si>
    <t>Rate 1 revenue proportion</t>
  </si>
  <si>
    <t>Rate 2 revenue proportion</t>
  </si>
  <si>
    <t>Rate 3 revenue proportion</t>
  </si>
  <si>
    <t>Fixed charge proportion</t>
  </si>
  <si>
    <t>Capacity charge proportion</t>
  </si>
  <si>
    <t>Exceeded capacity charge proportion</t>
  </si>
  <si>
    <t>Reactive power charge proportion</t>
  </si>
  <si>
    <t>3803. Revenue summary by tariff component</t>
  </si>
  <si>
    <t>x1 = 3802. All units (MWh) (in Revenue summary)</t>
  </si>
  <si>
    <t>x2 = 3802. MPANs (in Revenue summary)</t>
  </si>
  <si>
    <t>x3 = 3802. Net revenues (£) (in Revenue summary)</t>
  </si>
  <si>
    <t>x4 = 3802. Revenues from unit rates (£) (in Revenue summary)</t>
  </si>
  <si>
    <t>x5 = 3802. Revenues from fixed charges (£) (in Revenue summary)</t>
  </si>
  <si>
    <t>x6 = 3802. Revenues from capacity charges (£) (in Revenue summary)</t>
  </si>
  <si>
    <t>x7 = 3802. Revenues from exceeded capacity charges (£) (in Revenue summary)</t>
  </si>
  <si>
    <t>x8 = 3802. Revenues from reactive power charges (£) (in Revenue summary)</t>
  </si>
  <si>
    <t>=SUM(x8)</t>
  </si>
  <si>
    <t>Total units (MWh)</t>
  </si>
  <si>
    <t>Total MPANs</t>
  </si>
  <si>
    <t>Total net revenues from unit rates (£)</t>
  </si>
  <si>
    <t>Total revenues from fixed charges (£)</t>
  </si>
  <si>
    <t>Total revenues from capacity charges (£)</t>
  </si>
  <si>
    <t>Total revenues from exceeded capacity charges (£)</t>
  </si>
  <si>
    <t>Total revenues from reactive power charges (£)</t>
  </si>
  <si>
    <t>Revenue summary by tariff component</t>
  </si>
  <si>
    <t>MWh/year</t>
  </si>
  <si>
    <t>MWh/MPAN/year</t>
  </si>
  <si>
    <t>Revenue (£/year)</t>
  </si>
  <si>
    <t>Average £/MPAN/year</t>
  </si>
  <si>
    <t>Assets LV customer</t>
  </si>
  <si>
    <t>Assets HV customer</t>
  </si>
  <si>
    <t>Transmission exit</t>
  </si>
  <si>
    <t>Operating 132kV</t>
  </si>
  <si>
    <t>Operating 132kV/EHV</t>
  </si>
  <si>
    <t>Operating EHV</t>
  </si>
  <si>
    <t>Operating EHV/HV</t>
  </si>
  <si>
    <t>Operating 132kV/HV</t>
  </si>
  <si>
    <t>Operating HV</t>
  </si>
  <si>
    <t>Operating HV/LV</t>
  </si>
  <si>
    <t>Operating LV circuits</t>
  </si>
  <si>
    <t>Operating LV customer</t>
  </si>
  <si>
    <t>Operating HV customer</t>
  </si>
  <si>
    <t>Adder</t>
  </si>
  <si>
    <t>Rounding</t>
  </si>
  <si>
    <t>Total</t>
  </si>
  <si>
    <t>Average p/kVA/day</t>
  </si>
  <si>
    <t>This sheet provides matrices breaking down each tariff component into its elements.</t>
  </si>
  <si>
    <t>3901. Revenue matrix by tariff</t>
  </si>
  <si>
    <t>Revenue matrix by tariff, charging element and network level</t>
  </si>
  <si>
    <t>Total net revenue by tariff (£/year)</t>
  </si>
  <si>
    <t>3902. Revenues by charging element and network level</t>
  </si>
  <si>
    <t>Total net revenue by charging element and network level (£/year)</t>
  </si>
  <si>
    <t>Total net revenue (£/year)</t>
  </si>
  <si>
    <t>Revenues by charging element and network level</t>
  </si>
  <si>
    <t>4001. Revenues under current tariffs (£)</t>
  </si>
  <si>
    <t>x1 = 1201. Current revenues if known (£) (in Current tariff information)</t>
  </si>
  <si>
    <t>x3 = 1201. Current Fixed charge p/MPAN/day (in Current tariff information)</t>
  </si>
  <si>
    <t>x5 = 1201. Current Capacity charge p/kVA/day (in Current tariff information)</t>
  </si>
  <si>
    <t>x6 = 1053. Import capacity (kVA) by tariff (in Volume forecasts for the charging year)</t>
  </si>
  <si>
    <t>x7 = 1201. Current Exceeded capacity charge p/kVA/day (in Current tariff information)</t>
  </si>
  <si>
    <t>x8 = 1053. Exceeded capacity (kVA) by tariff (in Volume forecasts for the charging year)</t>
  </si>
  <si>
    <t>x9 = 1201. Current Unit rate 1 p/kWh (in Current tariff information)</t>
  </si>
  <si>
    <t>x10 = 1053. Rate 1 units (MWh) by tariff (in Volume forecasts for the charging year)</t>
  </si>
  <si>
    <t>x11 = 1201. Current Unit rate 2 p/kWh (in Current tariff information)</t>
  </si>
  <si>
    <t>x12 = 1053. Rate 2 units (MWh) by tariff (in Volume forecasts for the charging year)</t>
  </si>
  <si>
    <t>x13 = 1201. Current Unit rate 3 p/kWh (in Current tariff information)</t>
  </si>
  <si>
    <t>x14 = 1053. Rate 3 units (MWh) by tariff (in Volume forecasts for the charging year)</t>
  </si>
  <si>
    <t>x15 = 1201. Current Reactive power charge p/kVArh (in Current tariff information)</t>
  </si>
  <si>
    <t>x16 = 1053. Reactive power units (MVArh) by tariff (in Volume forecasts for the charging year)</t>
  </si>
  <si>
    <t>Calculation =IF(x1,x1,0.01*x2*(x3*x4+x5*x6+x7*x8)+10*(x9*x10+x11*x12+x13*x14+x15*x16))</t>
  </si>
  <si>
    <t>Revenues under current tariffs (£)</t>
  </si>
  <si>
    <t>4002. All-the-way volumes</t>
  </si>
  <si>
    <t>x5 = 1053. Import capacity (kVA) by tariff (in Volume forecasts for the charging year)</t>
  </si>
  <si>
    <t>x6 = 1053. Exceeded capacity (kVA) by tariff (in Volume forecasts for the charging year)</t>
  </si>
  <si>
    <t>x7 = 1053. Reactive power units (MVArh) by tariff (in Volume forecasts for the charging year)</t>
  </si>
  <si>
    <t>x8 = 3802. All units (MWh) (in Revenue summary)</t>
  </si>
  <si>
    <t>= x8</t>
  </si>
  <si>
    <t>4003. Normalised to</t>
  </si>
  <si>
    <t>Normalised to</t>
  </si>
  <si>
    <t>MPAN</t>
  </si>
  <si>
    <t>kVA</t>
  </si>
  <si>
    <t>MWh</t>
  </si>
  <si>
    <t>4004. Normalised volumes for comparisons</t>
  </si>
  <si>
    <t>x1 = 4002. Rate 1 units (MWh) by tariff (in Volume forecasts for the charging year) (in All-the-way volumes)</t>
  </si>
  <si>
    <t>x2 = 4003. Normalised to</t>
  </si>
  <si>
    <t>x3 = 4002. Import capacity (kVA) by tariff (in Volume forecasts for the charging year) (in All-the-way volumes)</t>
  </si>
  <si>
    <t>x4 = 4002. MPANs by tariff (in Volume forecasts for the charging year) (in All-the-way volumes)</t>
  </si>
  <si>
    <t>x5 = 4002. All units (MWh) (in Revenue summary) (in All-the-way volumes)</t>
  </si>
  <si>
    <t>x6 = 4002. Rate 2 units (MWh) by tariff (in Volume forecasts for the charging year) (in All-the-way volumes)</t>
  </si>
  <si>
    <t>x7 = 4002. Rate 3 units (MWh) by tariff (in Volume forecasts for the charging year) (in All-the-way volumes)</t>
  </si>
  <si>
    <t>x8 = 4002. Exceeded capacity (kVA) by tariff (in Volume forecasts for the charging year) (in All-the-way volumes)</t>
  </si>
  <si>
    <t>x9 = 4002. Reactive power units (MVArh) by tariff (in Volume forecasts for the charging year) (in All-the-way volumes)</t>
  </si>
  <si>
    <t>x11 = 3607. Fixed charge p/MPAN/day (in Tariffs)</t>
  </si>
  <si>
    <t>x12 = Normalised MPANs (in Normalised volumes for comparisons)</t>
  </si>
  <si>
    <t>x13 = 3607. Capacity charge p/kVA/day (in Tariffs)</t>
  </si>
  <si>
    <t>x14 = Normalised Import capacity (kVA) (in Normalised volumes for comparisons)</t>
  </si>
  <si>
    <t>x15 = 3607. Exceeded capacity charge p/kVA/day (in Tariffs)</t>
  </si>
  <si>
    <t>x16 = Normalised Exceeded capacity (kVA) (in Normalised volumes for comparisons)</t>
  </si>
  <si>
    <t>x17 = 3607. Unit rate 1 p/kWh (in Tariffs)</t>
  </si>
  <si>
    <t>x18 = Normalised Rate 1 units (MWh) (in Normalised volumes for comparisons)</t>
  </si>
  <si>
    <t>x19 = 3607. Unit rate 2 p/kWh (in Tariffs)</t>
  </si>
  <si>
    <t>x20 = Normalised Rate 2 units (MWh) (in Normalised volumes for comparisons)</t>
  </si>
  <si>
    <t>x21 = 3607. Unit rate 3 p/kWh (in Tariffs)</t>
  </si>
  <si>
    <t>x22 = Normalised Rate 3 units (MWh) (in Normalised volumes for comparisons)</t>
  </si>
  <si>
    <t>x23 = 3607. Reactive power charge p/kVArh (in Tariffs)</t>
  </si>
  <si>
    <t>x24 = Normalised Reactive power units (MVArh) (in Normalised volumes for comparisons)</t>
  </si>
  <si>
    <t>=x1/IF(x2="kVA",IF(x3,x3,1),IF(x2="MPAN",IF(x4,x4,1),IF(x5,x5,1)))</t>
  </si>
  <si>
    <t>=x6/IF(x2="kVA",IF(x3,x3,1),IF(x2="MPAN",IF(x4,x4,1),IF(x5,x5,1)))</t>
  </si>
  <si>
    <t>=x7/IF(x2="kVA",IF(x3,x3,1),IF(x2="MPAN",IF(x4,x4,1),IF(x5,x5,1)))</t>
  </si>
  <si>
    <t>=x4/IF(x2="kVA",IF(x3,x3,1),IF(x2="MPAN",IF(x4,x4,1),IF(x5,x5,1)))</t>
  </si>
  <si>
    <t>=x3/IF(x2="kVA",IF(x3,x3,1),IF(x2="MPAN",IF(x4,x4,1),IF(x5,x5,1)))</t>
  </si>
  <si>
    <t>=x8/IF(x2="kVA",IF(x3,x3,1),IF(x2="MPAN",IF(x4,x4,1),IF(x5,x5,1)))</t>
  </si>
  <si>
    <t>=x9/IF(x2="kVA",IF(x3,x3,1),IF(x2="MPAN",IF(x4,x4,1),IF(x5,x5,1)))</t>
  </si>
  <si>
    <t>=0.01*x10*(x11*x12+x13*x14+x15*x16)+10*(x17*x18+x19*x20+x21*x22+x23*x24)</t>
  </si>
  <si>
    <t>Normalised Rate 1 units (MWh)</t>
  </si>
  <si>
    <t>Normalised Rate 2 units (MWh)</t>
  </si>
  <si>
    <t>Normalised Rate 3 units (MWh)</t>
  </si>
  <si>
    <t>Normalised MPANs</t>
  </si>
  <si>
    <t>Normalised Import capacity (kVA)</t>
  </si>
  <si>
    <t>Normalised Exceeded capacity (kVA)</t>
  </si>
  <si>
    <t>Normalised Reactive power units (MVArh)</t>
  </si>
  <si>
    <t>Normalised revenues (£)</t>
  </si>
  <si>
    <t>4005. LDNO LV charges (normalised £)</t>
  </si>
  <si>
    <t>x1 = 4004. Normalised revenues (£) (in Normalised volumes for comparisons)</t>
  </si>
  <si>
    <t>LDNO LV charges (normalised £)</t>
  </si>
  <si>
    <t>N/A</t>
  </si>
  <si>
    <t>4006. LDNO HV charges (normalised £)</t>
  </si>
  <si>
    <t>LDNO HV charges (normalised £)</t>
  </si>
  <si>
    <t>4101. Comparison with current all-the-way demand tariffs</t>
  </si>
  <si>
    <t>x1 = 4001. Revenues under current tariffs (£)</t>
  </si>
  <si>
    <t>x2 = 3802. Net revenues (£) (in Revenue summary)</t>
  </si>
  <si>
    <t>x3 = 3802. All units (MWh) (in Revenue summary)</t>
  </si>
  <si>
    <t>=IF(x1,x2/x1-1,"")</t>
  </si>
  <si>
    <t>=(x2-x1)/IF(x3,x3,1)/10</t>
  </si>
  <si>
    <t>Change</t>
  </si>
  <si>
    <t>Absolute change (average p/kWh)</t>
  </si>
  <si>
    <t>4102. LDNO margins in use of system charges</t>
  </si>
  <si>
    <t>x1 = 4003. Normalised to</t>
  </si>
  <si>
    <t>x2 = 4004. Normalised revenues (£) (in Normalised volumes for comparisons)</t>
  </si>
  <si>
    <t>x3 = 4005. LDNO LV charges (normalised £)</t>
  </si>
  <si>
    <t>x4 = All-the-way charges (normalised £) (in LDNO margins in use of system charges)</t>
  </si>
  <si>
    <t>x5 = 4006. LDNO HV charges (normalised £)</t>
  </si>
  <si>
    <t>=IF(x3,x4-x3,"")</t>
  </si>
  <si>
    <t>=IF(x5,x4-x5,"")</t>
  </si>
  <si>
    <t>All-the-way charges (normalised £)</t>
  </si>
  <si>
    <t>LDNO LV margin (normalised £)</t>
  </si>
  <si>
    <t>LDNO HV margin (normalised £)</t>
  </si>
  <si>
    <t>UNLESS STATED OTHERWISE, THIS WORKBOOK IS ONLY A PROTOTYPE FOR TESTING PURPOSES AND ALL THE DATA IN THIS MODEL ARE FOR ILLUSTRATION ONLY.</t>
  </si>
  <si>
    <t>This workbook is structured as a sequential series of named and numbered tables. There is a list of</t>
  </si>
  <si>
    <t>tables below, with hyperlinks. Above each calculation table, there is a description of the calculations</t>
  </si>
  <si>
    <t>and hyperlinks to tables from which data are used. Hyperlinks point to the first relevant table column</t>
  </si>
  <si>
    <t>heading in the relevant table. Scrolling up or down is usually required after clicking a hyperlink in</t>
  </si>
  <si>
    <t>order to bring the relevant data and/or headings into view. Some versions of Microsoft Excel can</t>
  </si>
  <si>
    <t>display a "Back" button, which can be useful when using hyperlinks to navigate around the workbook.</t>
  </si>
  <si>
    <t>Copyright 2009-2011 Energy Networks Association Limited and others. Copyright 2011-2017 Franck Latrémolière, Reckon LLP and others.</t>
  </si>
  <si>
    <t>The code that generated this workbook includes open-source material from https://github.com/f20/power-models.</t>
  </si>
  <si>
    <t>Use and distribution of the source code is subject to the conditions stated therein.</t>
  </si>
  <si>
    <t>Any redistribution of this software must retain the following disclaimer:</t>
  </si>
  <si>
    <t>THIS SOFTWARE IS PROVIDED BY AUTHORS AND CONTRIBUTORS "AS IS" AND ANY EXPRESS OR IMPLIED WARRANTIES,</t>
  </si>
  <si>
    <t>INCLUDING, BUT NOT LIMITED TO, THE IMPLIED WARRANTIES OF MERCHANTABILITY AND FITNESS FOR A PARTICULAR</t>
  </si>
  <si>
    <t>PURPOSE ARE DISCLAIMED. IN NO EVENT SHALL AUTHORS OR CONTRIBUTORS BE LIABLE FOR ANY DIRECT, INDIRECT,</t>
  </si>
  <si>
    <t>INCIDENTAL, SPECIAL, EXEMPLARY, OR CONSEQUENTIAL DAMAGES (INCLUDING, BUT NOT LIMITED TO, PROCUREMENT OF</t>
  </si>
  <si>
    <t>SUBSTITUTE GOODS OR SERVICES; LOSS OF USE, DATA, OR PROFITS; OR BUSINESS INTERRUPTION) HOWEVER CAUSED AND ON</t>
  </si>
  <si>
    <t>ANY THEORY OF LIABILITY, WHETHER IN CONTRACT, STRICT LIABILITY, OR TORT (INCLUDING NEGLIGENCE OR OTHERWISE)</t>
  </si>
  <si>
    <t>ARISING IN ANY WAY OUT OF THE USE OF THIS SOFTWARE, EVEN IF ADVISED OF THE POSSIBILITY OF SUCH DAMAGE.</t>
  </si>
  <si>
    <t>Cell formatting</t>
  </si>
  <si>
    <t>Constant value</t>
  </si>
  <si>
    <t>Formula: calculation</t>
  </si>
  <si>
    <t>Formula: copy</t>
  </si>
  <si>
    <t>Unused cell in input data table</t>
  </si>
  <si>
    <t>Unused cell in other table</t>
  </si>
  <si>
    <t>Unlocked cell for notes</t>
  </si>
  <si>
    <t>Worksheet</t>
  </si>
  <si>
    <t>Table</t>
  </si>
  <si>
    <t>Type of table</t>
  </si>
  <si>
    <t>Input</t>
  </si>
  <si>
    <t>Composite</t>
  </si>
  <si>
    <t>LAFs</t>
  </si>
  <si>
    <t>DRM</t>
  </si>
  <si>
    <t>SM</t>
  </si>
  <si>
    <t>Loads</t>
  </si>
  <si>
    <t>Multi</t>
  </si>
  <si>
    <t>Reshape table</t>
  </si>
  <si>
    <t>SMD</t>
  </si>
  <si>
    <t>AMD</t>
  </si>
  <si>
    <t>Otex</t>
  </si>
  <si>
    <t>Contrib</t>
  </si>
  <si>
    <t>Yard</t>
  </si>
  <si>
    <t>Standing</t>
  </si>
  <si>
    <t>AggCap</t>
  </si>
  <si>
    <t>Reactive</t>
  </si>
  <si>
    <t>Aggreg</t>
  </si>
  <si>
    <t>Revenue</t>
  </si>
  <si>
    <t>Adjust</t>
  </si>
  <si>
    <t>Tariffs</t>
  </si>
  <si>
    <t>Summary</t>
  </si>
  <si>
    <t>M-Rev</t>
  </si>
  <si>
    <t>CData</t>
  </si>
  <si>
    <t>CTables</t>
  </si>
  <si>
    <t>Tariff matrices</t>
  </si>
  <si>
    <t>Notes</t>
  </si>
  <si>
    <t>M-ATW</t>
  </si>
  <si>
    <t>Technical model rules and version control</t>
  </si>
  <si>
    <t>---</t>
  </si>
  <si>
    <t>PerlModule: CDCM</t>
  </si>
  <si>
    <t>agghhequalisation: rag</t>
  </si>
  <si>
    <t>alwaysUseRAG: 1</t>
  </si>
  <si>
    <t>blackPeakingProbabilityRequired: 1</t>
  </si>
  <si>
    <t>coincidenceAdj: groupums</t>
  </si>
  <si>
    <t>drm: top500gsp</t>
  </si>
  <si>
    <t>extraLevels: 1</t>
  </si>
  <si>
    <t>fixedCap: 1-4</t>
  </si>
  <si>
    <t>generationCreditsContrib: ADE</t>
  </si>
  <si>
    <t>matrices: big</t>
  </si>
  <si>
    <t>noReplacement: blanket</t>
  </si>
  <si>
    <t>pcd: 1</t>
  </si>
  <si>
    <t>portfolio: 1</t>
  </si>
  <si>
    <t>protect: 1</t>
  </si>
  <si>
    <t>revisionText: r7634</t>
  </si>
  <si>
    <t>scaler: adderppugeneralminzeronogen</t>
  </si>
  <si>
    <t>standing: sub132</t>
  </si>
  <si>
    <t>summary: consultation</t>
  </si>
  <si>
    <t>targetRevenue: dcp249</t>
  </si>
  <si>
    <t>tariffs: commongensubdcp130dcp163pc12hhpc34hhgennoreact</t>
  </si>
  <si>
    <t>timeOfDay: timeOfDay179</t>
  </si>
  <si>
    <t>unauth: dayotex</t>
  </si>
  <si>
    <t>validation: lenientnomsg</t>
  </si>
  <si>
    <t>'~codeValidation':</t>
  </si>
  <si>
    <t xml:space="preserve">  CDCM/AML.pm: dbcea1b5447b369a6a5351d36f99c42a99b63bdc</t>
  </si>
  <si>
    <t xml:space="preserve">  CDCM/Aggregation.pm: 0832808dfab6b74447468e1f109cadc807eee06c</t>
  </si>
  <si>
    <t xml:space="preserve">  CDCM/Contributions.pm: 421fa95cc67cafd49f906f9cee4a93017e0541c4</t>
  </si>
  <si>
    <t xml:space="preserve">  CDCM/Discounts.pm: ba3775dfcb34a127846d94cd67bbdfe0fd5cad8d</t>
  </si>
  <si>
    <t xml:space="preserve">  CDCM/Loads.pm: 51999d32f296b0b29b490787b38657a9b6a5a87d</t>
  </si>
  <si>
    <t xml:space="preserve">  CDCM/Master.pm: 0292fee0fde6616dda8c88411cf671db36045b17</t>
  </si>
  <si>
    <t xml:space="preserve">  CDCM/Matching.pm: d6f937b0d61dd5ed6028026f64230db437cbe4c2</t>
  </si>
  <si>
    <t xml:space="preserve">  CDCM/NetworkSizer.pm: 09f51046e7cee0345cf3d4acedcfe744d9b33d53</t>
  </si>
  <si>
    <t xml:space="preserve">  CDCM/Operating.pm: cf7126f80564828ede884efbe574ceb90afdca63</t>
  </si>
  <si>
    <t xml:space="preserve">  CDCM/Reactive.pm: b9d1e6f89e71c4c67d7253dba7089a632d199820</t>
  </si>
  <si>
    <t xml:space="preserve">  CDCM/Revenue.pm: b010bce85783551f4cbaf1494f2c176eeea37f0b</t>
  </si>
  <si>
    <t xml:space="preserve">  CDCM/Routeing.pm: 005bfedcb5f9d40b4e9f1313e50ec63609b5f35a</t>
  </si>
  <si>
    <t xml:space="preserve">  CDCM/SML.pm: c628c3042247602c23c3d287eb1761679362c6ce</t>
  </si>
  <si>
    <t xml:space="preserve">  CDCM/ServiceModels.pm: 962bc7cb35ba1dba1d76a82ebf31da562bb15636</t>
  </si>
  <si>
    <t xml:space="preserve">  CDCM/Setup.pm: df7b19d8f25674b5152b113dafeb14c194d7d157</t>
  </si>
  <si>
    <t xml:space="preserve">  CDCM/Sheets.pm: 6f51497376cc4b572d927f32a8134d84e7a711df</t>
  </si>
  <si>
    <t xml:space="preserve">  CDCM/Standing.pm: 0677863cc8c69940e82611a34f6a4cf6e6c938f6</t>
  </si>
  <si>
    <t xml:space="preserve">  CDCM/Summary.pm: a6b664ba8e047659dc92cfb3292f76f9e79208be</t>
  </si>
  <si>
    <t xml:space="preserve">  CDCM/SummaryDeprecated.pm: a2d6ff0280a29ad8c18983ec8ebb5539c5f6acb5</t>
  </si>
  <si>
    <t xml:space="preserve">  CDCM/Table1001_2016.pm: b6c3847d05c67a4e1c49790ec416257d1a26ed04</t>
  </si>
  <si>
    <t xml:space="preserve">  CDCM/TariffList.pm: a74b61c98f7f6739cc9319f470d8ce1c659083d3</t>
  </si>
  <si>
    <t xml:space="preserve">  CDCM/Tariffs.pm: d501cb087bf1ea1e4f0714cfb84f67d85c43321d</t>
  </si>
  <si>
    <t xml:space="preserve">  CDCM/TimeOfDay179.pm: 1a36381cae4582b7e9d59a8cadfe2ddbbaa37f80</t>
  </si>
  <si>
    <t xml:space="preserve">  CDCM/Yardsticks.pm: 0ee493d7f8b47ee570e8c2c9efdd01330269d3e2</t>
  </si>
  <si>
    <t xml:space="preserve">  SpreadsheetModel/Arithmetic.pm: b1367f0a9de6b5af11373f288c79c34dcf1cd6d7</t>
  </si>
  <si>
    <t xml:space="preserve">  SpreadsheetModel/Book/FormatLegend.pm: 0ba699817adb351a3b652185a79188b73a781659</t>
  </si>
  <si>
    <t xml:space="preserve">  SpreadsheetModel/Book/FrontSheet.pm: c7b315b488c0ca02dcc05f4225217c518893876e</t>
  </si>
  <si>
    <t xml:space="preserve">  SpreadsheetModel/Book/Manufacturing.pm: f99326689fa22779236bcd7d5dd12c1d3ae1fd89</t>
  </si>
  <si>
    <t xml:space="preserve">  SpreadsheetModel/Book/Validation.pm: d70137ecd45650dff3b723013cb09e884b1e75f6</t>
  </si>
  <si>
    <t xml:space="preserve">  SpreadsheetModel/Book/WorkbookCreate.pm: c72d2c7605d85a38cc421d78a834301ec758f8b8</t>
  </si>
  <si>
    <t xml:space="preserve">  SpreadsheetModel/Book/WorkbookFormats.pm: adc284f7a2106afda58b1987781bfa38c462638c</t>
  </si>
  <si>
    <t xml:space="preserve">  SpreadsheetModel/Columnset.pm: 4d76e366e40282311df509f697ca7966d0810cfe</t>
  </si>
  <si>
    <t xml:space="preserve">  SpreadsheetModel/Custom.pm: 64258a1a23160d1b05311a838e34f4078f7516be</t>
  </si>
  <si>
    <t xml:space="preserve">  SpreadsheetModel/Dataset.pm: ab0725da7bd8a9ecb12a43e3caab7fd57b9c1642</t>
  </si>
  <si>
    <t xml:space="preserve">  SpreadsheetModel/GroupBy.pm: 0ea043872ef6cb9176bb1de78888afd33d667a51</t>
  </si>
  <si>
    <t xml:space="preserve">  SpreadsheetModel/Label.pm: 053d8801da63a168d467ae3cf12c6c32325befe3</t>
  </si>
  <si>
    <t xml:space="preserve">  SpreadsheetModel/Labelset.pm: 1cb072474de59b48f6ecf5966a8e0caf7f2fd8e2</t>
  </si>
  <si>
    <t xml:space="preserve">  SpreadsheetModel/Logger.pm: 56f6d323c185ef138a80bc7839eff413d0a21bb5</t>
  </si>
  <si>
    <t xml:space="preserve">  SpreadsheetModel/Notes.pm: 2a3a9fa3fda16b5adbf7363e2be8037aaf4cc757</t>
  </si>
  <si>
    <t xml:space="preserve">  SpreadsheetModel/Object.pm: cfd485c5bc5c46341954460b8f575a203ec51cb3</t>
  </si>
  <si>
    <t xml:space="preserve">  SpreadsheetModel/Reshape.pm: 44d60329c15bdfdf839a71781406c921808898b4</t>
  </si>
  <si>
    <t xml:space="preserve">  SpreadsheetModel/SegmentRoot.pm: c104d619ac55e8025f8053d121be57ed485355d0</t>
  </si>
  <si>
    <t xml:space="preserve">  SpreadsheetModel/Shortcuts.pm: 862755d9f7270e4db643182f2a94f4d19dff749b</t>
  </si>
  <si>
    <t xml:space="preserve">  SpreadsheetModel/Stack.pm: 05a927d320fe0b49a01b5d253723cf04175915ac</t>
  </si>
  <si>
    <t xml:space="preserve">  SpreadsheetModel/SumProduct.pm: c5a66046bc650db92cb5b588c8b0b207eb91f4d4</t>
  </si>
  <si>
    <t>'~datasetName': Blank</t>
  </si>
  <si>
    <t>'~datasetSource': Empty dataset</t>
  </si>
  <si>
    <t>Generated on Wed  9 Aug 2017 12:20:03 by www.dcmf.co.uk</t>
  </si>
</sst>
</file>

<file path=xl/styles.xml><?xml version="1.0" encoding="utf-8"?>
<styleSheet xmlns="http://schemas.openxmlformats.org/spreadsheetml/2006/main">
  <numFmts count="11">
    <numFmt numFmtId="164" formatCode="@"/>
    <numFmt numFmtId="164" formatCode="@"/>
    <numFmt numFmtId="164" formatCode="@"/>
    <numFmt numFmtId="165" formatCode="[Black]General;[Black]-General;;[Black]@"/>
    <numFmt numFmtId="166" formatCode="[Blue]General;[Red]-General;;[Black]@"/>
    <numFmt numFmtId="166" formatCode="[Blue]General;[Red]-General;;[Black]@"/>
    <numFmt numFmtId="166" formatCode="[Blue]General;[Red]-General;;[Black]@"/>
    <numFmt numFmtId="166" formatCode="[Blue]General;[Red]-General;;[Black]@"/>
    <numFmt numFmtId="166" formatCode="[Blue]General;[Red]-General;;[Black]@"/>
    <numFmt numFmtId="166" formatCode="[Blue]General;[Red]-General;;[Black]@"/>
    <numFmt numFmtId="165" formatCode="[Black]General;[Black]-General;;[Black]@"/>
    <numFmt numFmtId="164" formatCode="@"/>
    <numFmt numFmtId="164" formatCode="@"/>
    <numFmt numFmtId="165" formatCode="[Black]General;[Black]-General;;[Black]@"/>
    <numFmt numFmtId="165" formatCode="[Black]General;[Black]-General;;[Black]@"/>
    <numFmt numFmtId="166" formatCode="[Blue]General;[Red]-General;;[Black]@"/>
    <numFmt numFmtId="166" formatCode="[Blue]General;[Red]-General;;[Black]@"/>
    <numFmt numFmtId="167" formatCode="[Black] _(???,???,??0_);[Red] (???,???,??0);;[Cyan]@"/>
    <numFmt numFmtId="166" formatCode="[Blue]General;[Red]-General;;[Black]@"/>
    <numFmt numFmtId="168" formatCode="[Black] _(???,??0.000_);[Red] (???,??0.000);;[Cyan]@"/>
    <numFmt numFmtId="166" formatCode="[Blue]General;[Red]-General;;[Black]@"/>
    <numFmt numFmtId="166" formatCode="[Blue]General;[Red]-General;;[Black]@"/>
    <numFmt numFmtId="166" formatCode="[Blue]General;[Red]-General;;[Black]@"/>
    <numFmt numFmtId="167" formatCode="[Black] _(???,???,??0_);[Red] (???,???,??0);;[Cyan]@"/>
    <numFmt numFmtId="169" formatCode="[Black] _(?,??0.00%_);[Red] (?,??0.00%);;[Cyan]@"/>
    <numFmt numFmtId="168" formatCode="[Black] _(???,??0.000_);[Red] (???,??0.000);;[Cyan]@"/>
    <numFmt numFmtId="165" formatCode="[Black]General;[Black]-General;;[Black]@"/>
    <numFmt numFmtId="170" formatCode="[Black] _(???,??0.0_);[Red] (???,??0.0);;[Cyan]@"/>
    <numFmt numFmtId="165" formatCode="[Black]General;[Black]-General;;[Black]@"/>
    <numFmt numFmtId="171" formatCode="[Black] _(???,??0.00_);[Red] (???,??0.00);;[Cyan]@"/>
    <numFmt numFmtId="164" formatCode="@"/>
    <numFmt numFmtId="164" formatCode="@"/>
    <numFmt numFmtId="164" formatCode="@"/>
    <numFmt numFmtId="165" formatCode="[Black]General;[Black]-General;;[Black]@"/>
    <numFmt numFmtId="167" formatCode="[Black] _(???,???,??0_);[Red] (???,???,??0);;[Cyan]@"/>
    <numFmt numFmtId="168" formatCode="[Black] _(???,??0.000_);[Red] (???,??0.000);;[Cyan]@"/>
    <numFmt numFmtId="168" formatCode="[Black] _(???,??0.000_);[Red] (???,??0.000);;[Cyan]@"/>
    <numFmt numFmtId="169" formatCode="[Black] _(?,??0.00%_);[Red] (?,??0.00%);;[Cyan]@"/>
    <numFmt numFmtId="169" formatCode="[Black] _(?,??0.00%_);[Red] (?,??0.00%);;[Cyan]@"/>
    <numFmt numFmtId="169" formatCode="[Black] _(?,??0.00%_);[Red] (?,??0.00%);;[Cyan]@"/>
    <numFmt numFmtId="167" formatCode="[Black] _(???,???,??0_);[Red] (???,???,??0);;[Cyan]@"/>
    <numFmt numFmtId="170" formatCode="[Black] _(???,??0.0_);[Red] (???,??0.0);;[Cyan]@"/>
    <numFmt numFmtId="167" formatCode="[Black] _(???,???,??0_);[Red] (???,???,??0);;[Cyan]@"/>
    <numFmt numFmtId="172" formatCode="[Black] _(???,??0.00000_);[Red] (???,??0.00000);;[Cyan]@"/>
    <numFmt numFmtId="171" formatCode="[Black] _(???,??0.00_);[Red] (???,??0.00);;[Cyan]@"/>
    <numFmt numFmtId="165" formatCode="[Black]General;[Black]-General;;[Black]@"/>
    <numFmt numFmtId="171" formatCode="[Black] _(???,??0.00_);[Red] (???,??0.00);;[Cyan]@"/>
    <numFmt numFmtId="173" formatCode="[Blue]_-+??,??0.00%;[Red]_+-??,??0.00%;[Green]=;[Cyan]@"/>
    <numFmt numFmtId="174" formatCode="[Blue]_-+?0.000;[Red]_+-?0.000;[Green]=;[Cyan]@"/>
  </numFmts>
  <fonts count="8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color rgb="FF800080"/>
      <name val="Calibri"/>
      <family val="2"/>
      <scheme val="minor"/>
    </font>
    <font>
      <u/>
      <sz val="11"/>
      <color rgb="FF0066CC"/>
      <name val="Calibri"/>
      <family val="2"/>
      <scheme val="minor"/>
    </font>
    <font>
      <b/>
      <sz val="11"/>
      <color rgb="FFFF00FF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EEDD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lightGrid">
        <fgColor rgb="FFE9E9E9"/>
        <bgColor rgb="FFFFFFFF"/>
      </patternFill>
    </fill>
    <fill>
      <patternFill patternType="lightUp">
        <fgColor rgb="FFE9E9E9"/>
        <bgColor rgb="FFFFFFFF"/>
      </patternFill>
    </fill>
    <fill>
      <patternFill patternType="solid">
        <fgColor rgb="FFFBF8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164" fontId="1" fillId="0" borderId="0" xfId="0" applyNumberFormat="1" applyFont="1" applyAlignment="1">
      <alignment horizontal="left"/>
    </xf>
    <xf numFmtId="164" fontId="2" fillId="0" borderId="0" xfId="0" applyNumberFormat="1" applyFont="1" applyProtection="1">
      <protection locked="0"/>
    </xf>
    <xf numFmtId="164" fontId="0" fillId="0" borderId="0" xfId="0" applyNumberFormat="1"/>
    <xf numFmtId="165" fontId="0" fillId="2" borderId="0" xfId="0" applyNumberFormat="1" applyFill="1" applyAlignment="1">
      <alignment horizontal="left" wrapText="1"/>
    </xf>
    <xf numFmtId="166" fontId="3" fillId="3" borderId="0" xfId="0" applyNumberFormat="1" applyFont="1" applyFill="1" applyAlignment="1">
      <alignment horizontal="left" wrapText="1"/>
    </xf>
    <xf numFmtId="166" fontId="3" fillId="4" borderId="0" xfId="0" applyNumberFormat="1" applyFont="1" applyFill="1" applyAlignment="1">
      <alignment horizontal="left" wrapText="1"/>
    </xf>
    <xf numFmtId="166" fontId="3" fillId="5" borderId="0" xfId="0" applyNumberFormat="1" applyFont="1" applyFill="1" applyAlignment="1">
      <alignment horizontal="left" wrapText="1"/>
    </xf>
    <xf numFmtId="166" fontId="3" fillId="6" borderId="0" xfId="0" applyNumberFormat="1" applyFont="1" applyFill="1" applyAlignment="1">
      <alignment horizontal="left" wrapText="1"/>
    </xf>
    <xf numFmtId="166" fontId="0" fillId="7" borderId="0" xfId="0" applyNumberFormat="1" applyFill="1" applyAlignment="1">
      <alignment horizontal="left"/>
    </xf>
    <xf numFmtId="166" fontId="0" fillId="8" borderId="0" xfId="0" applyNumberFormat="1" applyFill="1" applyAlignment="1">
      <alignment horizontal="left"/>
    </xf>
    <xf numFmtId="0" fontId="4" fillId="9" borderId="0" xfId="0" applyFont="1" applyFill="1"/>
    <xf numFmtId="165" fontId="0" fillId="2" borderId="0" xfId="0" applyNumberFormat="1" applyFill="1" applyAlignment="1" applyProtection="1">
      <alignment horizontal="left" wrapText="1"/>
      <protection locked="0"/>
    </xf>
    <xf numFmtId="164" fontId="0" fillId="0" borderId="0" xfId="0" applyNumberFormat="1" applyProtection="1">
      <protection locked="0"/>
    </xf>
    <xf numFmtId="164" fontId="5" fillId="0" borderId="0" xfId="0" applyNumberFormat="1" applyFont="1" applyProtection="1">
      <protection locked="0"/>
    </xf>
    <xf numFmtId="165" fontId="0" fillId="2" borderId="0" xfId="0" applyNumberFormat="1" applyFill="1" applyAlignment="1">
      <alignment horizontal="center" wrapText="1"/>
    </xf>
    <xf numFmtId="165" fontId="3" fillId="3" borderId="0" xfId="0" applyNumberFormat="1" applyFont="1" applyFill="1" applyAlignment="1" applyProtection="1">
      <alignment horizontal="center" wrapText="1"/>
      <protection locked="0"/>
    </xf>
    <xf numFmtId="0" fontId="4" fillId="9" borderId="0" xfId="0" applyFont="1" applyFill="1" applyProtection="1">
      <protection locked="0"/>
    </xf>
    <xf numFmtId="166" fontId="3" fillId="0" borderId="0" xfId="0" applyNumberFormat="1" applyFont="1" applyAlignment="1" applyProtection="1">
      <alignment horizontal="left" wrapText="1"/>
      <protection locked="0"/>
    </xf>
    <xf numFmtId="166" fontId="3" fillId="0" borderId="0" xfId="0" applyNumberFormat="1" applyFont="1" applyAlignment="1" applyProtection="1">
      <alignment horizontal="center" wrapText="1"/>
      <protection locked="0"/>
    </xf>
    <xf numFmtId="167" fontId="3" fillId="3" borderId="0" xfId="0" applyNumberFormat="1" applyFont="1" applyFill="1" applyAlignment="1" applyProtection="1">
      <alignment horizontal="center"/>
      <protection locked="0"/>
    </xf>
    <xf numFmtId="166" fontId="0" fillId="8" borderId="0" xfId="0" applyNumberFormat="1" applyFill="1" applyAlignment="1">
      <alignment horizontal="center"/>
    </xf>
    <xf numFmtId="168" fontId="3" fillId="3" borderId="0" xfId="0" applyNumberFormat="1" applyFont="1" applyFill="1" applyAlignment="1" applyProtection="1">
      <alignment horizontal="center"/>
      <protection locked="0"/>
    </xf>
    <xf numFmtId="166" fontId="6" fillId="0" borderId="0" xfId="0" applyNumberFormat="1" applyFont="1" applyAlignment="1" applyProtection="1">
      <alignment horizontal="left" wrapText="1"/>
      <protection locked="0"/>
    </xf>
    <xf numFmtId="166" fontId="6" fillId="0" borderId="0" xfId="0" applyNumberFormat="1" applyFont="1" applyAlignment="1" applyProtection="1">
      <alignment horizontal="center" wrapText="1"/>
      <protection locked="0"/>
    </xf>
    <xf numFmtId="166" fontId="0" fillId="7" borderId="0" xfId="0" applyNumberFormat="1" applyFill="1" applyAlignment="1" applyProtection="1">
      <alignment horizontal="center"/>
      <protection locked="0"/>
    </xf>
    <xf numFmtId="167" fontId="6" fillId="5" borderId="0" xfId="0" applyNumberFormat="1" applyFont="1" applyFill="1" applyAlignment="1">
      <alignment horizontal="center"/>
    </xf>
    <xf numFmtId="169" fontId="3" fillId="3" borderId="0" xfId="0" applyNumberFormat="1" applyFont="1" applyFill="1" applyAlignment="1" applyProtection="1">
      <alignment horizontal="center"/>
      <protection locked="0"/>
    </xf>
    <xf numFmtId="168" fontId="3" fillId="4" borderId="0" xfId="0" applyNumberFormat="1" applyFont="1" applyFill="1" applyAlignment="1">
      <alignment horizontal="center"/>
    </xf>
    <xf numFmtId="165" fontId="7" fillId="2" borderId="0" xfId="0" applyNumberFormat="1" applyFont="1" applyFill="1" applyAlignment="1">
      <alignment horizontal="left" wrapText="1"/>
    </xf>
    <xf numFmtId="170" fontId="3" fillId="3" borderId="0" xfId="0" applyNumberFormat="1" applyFont="1" applyFill="1" applyAlignment="1" applyProtection="1">
      <alignment horizontal="center"/>
      <protection locked="0"/>
    </xf>
    <xf numFmtId="165" fontId="7" fillId="2" borderId="1" xfId="0" applyNumberFormat="1" applyFont="1" applyFill="1" applyBorder="1" applyAlignment="1">
      <alignment horizontal="centerContinuous" wrapText="1"/>
    </xf>
    <xf numFmtId="171" fontId="3" fillId="3" borderId="0" xfId="0" applyNumberFormat="1" applyFont="1" applyFill="1" applyAlignment="1" applyProtection="1">
      <alignment horizontal="center"/>
      <protection locked="0"/>
    </xf>
    <xf numFmtId="164" fontId="5" fillId="0" borderId="0" xfId="0" applyNumberFormat="1" applyFont="1"/>
    <xf numFmtId="164" fontId="0" fillId="0" borderId="1" xfId="0" applyNumberFormat="1" applyBorder="1" applyAlignment="1">
      <alignment horizontal="centerContinuous" wrapText="1"/>
    </xf>
    <xf numFmtId="164" fontId="0" fillId="0" borderId="0" xfId="0" applyNumberFormat="1" applyAlignment="1">
      <alignment horizontal="left"/>
    </xf>
    <xf numFmtId="165" fontId="7" fillId="2" borderId="0" xfId="0" applyNumberFormat="1" applyFont="1" applyFill="1" applyAlignment="1">
      <alignment horizontal="left"/>
    </xf>
    <xf numFmtId="167" fontId="3" fillId="4" borderId="0" xfId="0" applyNumberFormat="1" applyFont="1" applyFill="1" applyAlignment="1">
      <alignment horizontal="center"/>
    </xf>
    <xf numFmtId="168" fontId="3" fillId="5" borderId="0" xfId="0" applyNumberFormat="1" applyFont="1" applyFill="1" applyAlignment="1">
      <alignment horizontal="center"/>
    </xf>
    <xf numFmtId="168" fontId="3" fillId="6" borderId="0" xfId="0" applyNumberFormat="1" applyFont="1" applyFill="1" applyAlignment="1">
      <alignment horizontal="center"/>
    </xf>
    <xf numFmtId="169" fontId="3" fillId="5" borderId="0" xfId="0" applyNumberFormat="1" applyFont="1" applyFill="1" applyAlignment="1">
      <alignment horizontal="center"/>
    </xf>
    <xf numFmtId="169" fontId="3" fillId="4" borderId="0" xfId="0" applyNumberFormat="1" applyFont="1" applyFill="1" applyAlignment="1">
      <alignment horizontal="center"/>
    </xf>
    <xf numFmtId="169" fontId="3" fillId="6" borderId="0" xfId="0" applyNumberFormat="1" applyFont="1" applyFill="1" applyAlignment="1">
      <alignment horizontal="center"/>
    </xf>
    <xf numFmtId="167" fontId="3" fillId="5" borderId="0" xfId="0" applyNumberFormat="1" applyFont="1" applyFill="1" applyAlignment="1">
      <alignment horizontal="center"/>
    </xf>
    <xf numFmtId="170" fontId="3" fillId="5" borderId="0" xfId="0" applyNumberFormat="1" applyFont="1" applyFill="1" applyAlignment="1">
      <alignment horizontal="center"/>
    </xf>
    <xf numFmtId="167" fontId="3" fillId="6" borderId="0" xfId="0" applyNumberFormat="1" applyFont="1" applyFill="1" applyAlignment="1">
      <alignment horizontal="center"/>
    </xf>
    <xf numFmtId="172" fontId="3" fillId="5" borderId="0" xfId="0" applyNumberFormat="1" applyFont="1" applyFill="1" applyAlignment="1">
      <alignment horizontal="center"/>
    </xf>
    <xf numFmtId="171" fontId="3" fillId="5" borderId="0" xfId="0" applyNumberFormat="1" applyFont="1" applyFill="1" applyAlignment="1">
      <alignment horizontal="center"/>
    </xf>
    <xf numFmtId="165" fontId="3" fillId="4" borderId="0" xfId="0" applyNumberFormat="1" applyFont="1" applyFill="1" applyAlignment="1">
      <alignment horizontal="center" wrapText="1"/>
    </xf>
    <xf numFmtId="171" fontId="3" fillId="6" borderId="0" xfId="0" applyNumberFormat="1" applyFont="1" applyFill="1" applyAlignment="1">
      <alignment horizontal="center"/>
    </xf>
    <xf numFmtId="173" fontId="3" fillId="5" borderId="0" xfId="0" applyNumberFormat="1" applyFont="1" applyFill="1" applyAlignment="1">
      <alignment horizontal="center"/>
    </xf>
    <xf numFmtId="174" fontId="3" fillId="5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BF8FF"/>
      <color rgb="FFEEDDFF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theme" Target="theme/theme1.xml"/><Relationship Id="rId27" Type="http://schemas.openxmlformats.org/officeDocument/2006/relationships/styles" Target="styles.xml"/><Relationship Id="rId2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321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16.7109375" customWidth="1"/>
    <col min="2" max="2" width="112.7109375" customWidth="1"/>
    <col min="3" max="251" width="32.7109375" customWidth="1"/>
  </cols>
  <sheetData>
    <row r="1" spans="1:3" ht="21" customHeight="1">
      <c r="A1" s="1" t="str">
        <f>"Index"&amp;" for "&amp;'Input'!B7&amp;" in "&amp;'Input'!C7&amp;" ("&amp;'Input'!D7&amp;")"</f>
        <v>Not calculated: open in spreadsheet app and allow calculations</v>
      </c>
    </row>
    <row r="3" spans="1:3">
      <c r="A3" s="2" t="s">
        <v>1698</v>
      </c>
    </row>
    <row r="5" spans="1:3">
      <c r="A5" s="3" t="s">
        <v>1699</v>
      </c>
    </row>
    <row r="6" spans="1:3">
      <c r="A6" s="3" t="s">
        <v>1700</v>
      </c>
    </row>
    <row r="7" spans="1:3">
      <c r="A7" s="3" t="s">
        <v>1701</v>
      </c>
    </row>
    <row r="8" spans="1:3">
      <c r="A8" s="3" t="s">
        <v>1702</v>
      </c>
    </row>
    <row r="9" spans="1:3">
      <c r="A9" s="3" t="s">
        <v>1703</v>
      </c>
    </row>
    <row r="10" spans="1:3">
      <c r="A10" s="3" t="s">
        <v>1704</v>
      </c>
    </row>
    <row r="12" spans="1:3">
      <c r="A12" s="3" t="s">
        <v>1705</v>
      </c>
    </row>
    <row r="13" spans="1:3">
      <c r="A13" s="3" t="s">
        <v>1706</v>
      </c>
    </row>
    <row r="14" spans="1:3">
      <c r="A14" s="3" t="s">
        <v>1707</v>
      </c>
    </row>
    <row r="15" spans="1:3">
      <c r="A15" s="3" t="s">
        <v>1708</v>
      </c>
      <c r="C15" s="4" t="s">
        <v>1716</v>
      </c>
    </row>
    <row r="16" spans="1:3">
      <c r="A16" s="3" t="s">
        <v>1709</v>
      </c>
      <c r="C16" s="5" t="s">
        <v>1475</v>
      </c>
    </row>
    <row r="17" spans="1:3">
      <c r="A17" s="3" t="s">
        <v>1710</v>
      </c>
      <c r="C17" s="6" t="s">
        <v>1717</v>
      </c>
    </row>
    <row r="18" spans="1:3">
      <c r="A18" s="3" t="s">
        <v>1711</v>
      </c>
      <c r="C18" s="7" t="s">
        <v>1718</v>
      </c>
    </row>
    <row r="19" spans="1:3">
      <c r="A19" s="3" t="s">
        <v>1712</v>
      </c>
      <c r="C19" s="8" t="s">
        <v>1719</v>
      </c>
    </row>
    <row r="20" spans="1:3">
      <c r="A20" s="3" t="s">
        <v>1713</v>
      </c>
      <c r="C20" s="9" t="s">
        <v>1720</v>
      </c>
    </row>
    <row r="21" spans="1:3">
      <c r="A21" s="3" t="s">
        <v>1714</v>
      </c>
      <c r="C21" s="10" t="s">
        <v>1721</v>
      </c>
    </row>
    <row r="22" spans="1:3">
      <c r="A22" s="3" t="s">
        <v>1715</v>
      </c>
      <c r="C22" s="11" t="s">
        <v>1722</v>
      </c>
    </row>
    <row r="24" spans="1:3">
      <c r="A24" s="12" t="s">
        <v>1723</v>
      </c>
      <c r="B24" s="12" t="s">
        <v>1724</v>
      </c>
      <c r="C24" s="12" t="s">
        <v>1725</v>
      </c>
    </row>
    <row r="25" spans="1:3">
      <c r="A25" s="13" t="s">
        <v>1726</v>
      </c>
      <c r="B25" s="14" t="s">
        <v>1</v>
      </c>
      <c r="C25" s="13" t="s">
        <v>1475</v>
      </c>
    </row>
    <row r="26" spans="1:3">
      <c r="A26" s="13" t="s">
        <v>1726</v>
      </c>
      <c r="B26" s="14" t="s">
        <v>9</v>
      </c>
      <c r="C26" s="13" t="s">
        <v>1727</v>
      </c>
    </row>
    <row r="27" spans="1:3">
      <c r="A27" s="13" t="s">
        <v>1726</v>
      </c>
      <c r="B27" s="14" t="s">
        <v>137</v>
      </c>
      <c r="C27" s="13" t="s">
        <v>1727</v>
      </c>
    </row>
    <row r="28" spans="1:3">
      <c r="A28" s="13" t="s">
        <v>1726</v>
      </c>
      <c r="B28" s="14" t="s">
        <v>146</v>
      </c>
      <c r="C28" s="13" t="s">
        <v>1475</v>
      </c>
    </row>
    <row r="29" spans="1:3">
      <c r="A29" s="13" t="s">
        <v>1726</v>
      </c>
      <c r="B29" s="14" t="s">
        <v>161</v>
      </c>
      <c r="C29" s="13" t="s">
        <v>1475</v>
      </c>
    </row>
    <row r="30" spans="1:3">
      <c r="A30" s="13" t="s">
        <v>1726</v>
      </c>
      <c r="B30" s="14" t="s">
        <v>163</v>
      </c>
      <c r="C30" s="13" t="s">
        <v>1475</v>
      </c>
    </row>
    <row r="31" spans="1:3">
      <c r="A31" s="13" t="s">
        <v>1726</v>
      </c>
      <c r="B31" s="14" t="s">
        <v>165</v>
      </c>
      <c r="C31" s="13" t="s">
        <v>1475</v>
      </c>
    </row>
    <row r="32" spans="1:3">
      <c r="A32" s="13" t="s">
        <v>1726</v>
      </c>
      <c r="B32" s="14" t="s">
        <v>167</v>
      </c>
      <c r="C32" s="13" t="s">
        <v>1475</v>
      </c>
    </row>
    <row r="33" spans="1:3">
      <c r="A33" s="13" t="s">
        <v>1726</v>
      </c>
      <c r="B33" s="14" t="s">
        <v>177</v>
      </c>
      <c r="C33" s="13" t="s">
        <v>1475</v>
      </c>
    </row>
    <row r="34" spans="1:3">
      <c r="A34" s="13" t="s">
        <v>1726</v>
      </c>
      <c r="B34" s="14" t="s">
        <v>184</v>
      </c>
      <c r="C34" s="13" t="s">
        <v>1475</v>
      </c>
    </row>
    <row r="35" spans="1:3">
      <c r="A35" s="13" t="s">
        <v>1726</v>
      </c>
      <c r="B35" s="14" t="s">
        <v>205</v>
      </c>
      <c r="C35" s="13" t="s">
        <v>1475</v>
      </c>
    </row>
    <row r="36" spans="1:3">
      <c r="A36" s="13" t="s">
        <v>1726</v>
      </c>
      <c r="B36" s="14" t="s">
        <v>209</v>
      </c>
      <c r="C36" s="13" t="s">
        <v>1475</v>
      </c>
    </row>
    <row r="37" spans="1:3">
      <c r="A37" s="13" t="s">
        <v>1726</v>
      </c>
      <c r="B37" s="14" t="s">
        <v>216</v>
      </c>
      <c r="C37" s="13" t="s">
        <v>1475</v>
      </c>
    </row>
    <row r="38" spans="1:3">
      <c r="A38" s="13" t="s">
        <v>1726</v>
      </c>
      <c r="B38" s="14" t="s">
        <v>219</v>
      </c>
      <c r="C38" s="13" t="s">
        <v>1475</v>
      </c>
    </row>
    <row r="39" spans="1:3">
      <c r="A39" s="13" t="s">
        <v>1726</v>
      </c>
      <c r="B39" s="14" t="s">
        <v>227</v>
      </c>
      <c r="C39" s="13" t="s">
        <v>1475</v>
      </c>
    </row>
    <row r="40" spans="1:3">
      <c r="A40" s="13" t="s">
        <v>1726</v>
      </c>
      <c r="B40" s="14" t="s">
        <v>238</v>
      </c>
      <c r="C40" s="13" t="s">
        <v>1475</v>
      </c>
    </row>
    <row r="41" spans="1:3">
      <c r="A41" s="13" t="s">
        <v>1726</v>
      </c>
      <c r="B41" s="14" t="s">
        <v>325</v>
      </c>
      <c r="C41" s="13" t="s">
        <v>1475</v>
      </c>
    </row>
    <row r="42" spans="1:3">
      <c r="A42" s="13" t="s">
        <v>1726</v>
      </c>
      <c r="B42" s="14" t="s">
        <v>328</v>
      </c>
      <c r="C42" s="13" t="s">
        <v>1475</v>
      </c>
    </row>
    <row r="43" spans="1:3">
      <c r="A43" s="13" t="s">
        <v>1726</v>
      </c>
      <c r="B43" s="14" t="s">
        <v>334</v>
      </c>
      <c r="C43" s="13" t="s">
        <v>1475</v>
      </c>
    </row>
    <row r="44" spans="1:3">
      <c r="A44" s="13" t="s">
        <v>1726</v>
      </c>
      <c r="B44" s="14" t="s">
        <v>350</v>
      </c>
      <c r="C44" s="13" t="s">
        <v>1475</v>
      </c>
    </row>
    <row r="45" spans="1:3">
      <c r="A45" s="13" t="s">
        <v>1726</v>
      </c>
      <c r="B45" s="14" t="s">
        <v>354</v>
      </c>
      <c r="C45" s="13" t="s">
        <v>1475</v>
      </c>
    </row>
    <row r="46" spans="1:3">
      <c r="A46" s="13" t="s">
        <v>1726</v>
      </c>
      <c r="B46" s="14" t="s">
        <v>355</v>
      </c>
      <c r="C46" s="13" t="s">
        <v>1475</v>
      </c>
    </row>
    <row r="47" spans="1:3">
      <c r="A47" s="13" t="s">
        <v>1726</v>
      </c>
      <c r="B47" s="14" t="s">
        <v>358</v>
      </c>
      <c r="C47" s="13" t="s">
        <v>1475</v>
      </c>
    </row>
    <row r="48" spans="1:3">
      <c r="A48" s="13" t="s">
        <v>1726</v>
      </c>
      <c r="B48" s="14" t="s">
        <v>362</v>
      </c>
      <c r="C48" s="13" t="s">
        <v>1475</v>
      </c>
    </row>
    <row r="49" spans="1:3">
      <c r="A49" s="13" t="s">
        <v>1726</v>
      </c>
      <c r="B49" s="14" t="s">
        <v>363</v>
      </c>
      <c r="C49" s="13" t="s">
        <v>1475</v>
      </c>
    </row>
    <row r="50" spans="1:3">
      <c r="A50" s="13" t="s">
        <v>1726</v>
      </c>
      <c r="B50" s="14" t="s">
        <v>367</v>
      </c>
      <c r="C50" s="13" t="s">
        <v>1475</v>
      </c>
    </row>
    <row r="51" spans="1:3">
      <c r="A51" s="13" t="s">
        <v>1726</v>
      </c>
      <c r="B51" s="14" t="s">
        <v>371</v>
      </c>
      <c r="C51" s="13" t="s">
        <v>1475</v>
      </c>
    </row>
    <row r="52" spans="1:3">
      <c r="A52" s="13" t="s">
        <v>1728</v>
      </c>
      <c r="B52" s="14" t="s">
        <v>382</v>
      </c>
      <c r="C52" s="13" t="s">
        <v>1727</v>
      </c>
    </row>
    <row r="53" spans="1:3">
      <c r="A53" s="13" t="s">
        <v>1728</v>
      </c>
      <c r="B53" s="14" t="s">
        <v>393</v>
      </c>
      <c r="C53" s="13" t="s">
        <v>387</v>
      </c>
    </row>
    <row r="54" spans="1:3">
      <c r="A54" s="13" t="s">
        <v>1728</v>
      </c>
      <c r="B54" s="14" t="s">
        <v>394</v>
      </c>
      <c r="C54" s="13" t="s">
        <v>388</v>
      </c>
    </row>
    <row r="55" spans="1:3">
      <c r="A55" s="13" t="s">
        <v>1728</v>
      </c>
      <c r="B55" s="14" t="s">
        <v>398</v>
      </c>
      <c r="C55" s="13" t="s">
        <v>551</v>
      </c>
    </row>
    <row r="56" spans="1:3">
      <c r="A56" s="13" t="s">
        <v>1728</v>
      </c>
      <c r="B56" s="14" t="s">
        <v>403</v>
      </c>
      <c r="C56" s="13" t="s">
        <v>387</v>
      </c>
    </row>
    <row r="57" spans="1:3">
      <c r="A57" s="13" t="s">
        <v>1728</v>
      </c>
      <c r="B57" s="14" t="s">
        <v>407</v>
      </c>
      <c r="C57" s="13" t="s">
        <v>516</v>
      </c>
    </row>
    <row r="58" spans="1:3">
      <c r="A58" s="13" t="s">
        <v>1728</v>
      </c>
      <c r="B58" s="14" t="s">
        <v>410</v>
      </c>
      <c r="C58" s="13" t="s">
        <v>516</v>
      </c>
    </row>
    <row r="59" spans="1:3">
      <c r="A59" s="13" t="s">
        <v>1728</v>
      </c>
      <c r="B59" s="14" t="s">
        <v>411</v>
      </c>
      <c r="C59" s="13" t="s">
        <v>516</v>
      </c>
    </row>
    <row r="60" spans="1:3">
      <c r="A60" s="13" t="s">
        <v>1728</v>
      </c>
      <c r="B60" s="14" t="s">
        <v>412</v>
      </c>
      <c r="C60" s="13" t="s">
        <v>551</v>
      </c>
    </row>
    <row r="61" spans="1:3">
      <c r="A61" s="13" t="s">
        <v>1728</v>
      </c>
      <c r="B61" s="14" t="s">
        <v>419</v>
      </c>
      <c r="C61" s="13" t="s">
        <v>388</v>
      </c>
    </row>
    <row r="62" spans="1:3">
      <c r="A62" s="13" t="s">
        <v>1728</v>
      </c>
      <c r="B62" s="14" t="s">
        <v>422</v>
      </c>
      <c r="C62" s="13" t="s">
        <v>551</v>
      </c>
    </row>
    <row r="63" spans="1:3">
      <c r="A63" s="13" t="s">
        <v>1728</v>
      </c>
      <c r="B63" s="14" t="s">
        <v>427</v>
      </c>
      <c r="C63" s="13" t="s">
        <v>516</v>
      </c>
    </row>
    <row r="64" spans="1:3">
      <c r="A64" s="13" t="s">
        <v>1729</v>
      </c>
      <c r="B64" s="14" t="s">
        <v>433</v>
      </c>
      <c r="C64" s="13" t="s">
        <v>516</v>
      </c>
    </row>
    <row r="65" spans="1:3">
      <c r="A65" s="13" t="s">
        <v>1729</v>
      </c>
      <c r="B65" s="14" t="s">
        <v>439</v>
      </c>
      <c r="C65" s="13" t="s">
        <v>551</v>
      </c>
    </row>
    <row r="66" spans="1:3">
      <c r="A66" s="13" t="s">
        <v>1729</v>
      </c>
      <c r="B66" s="14" t="s">
        <v>442</v>
      </c>
      <c r="C66" s="13" t="s">
        <v>1727</v>
      </c>
    </row>
    <row r="67" spans="1:3">
      <c r="A67" s="13" t="s">
        <v>1729</v>
      </c>
      <c r="B67" s="14" t="s">
        <v>451</v>
      </c>
      <c r="C67" s="13" t="s">
        <v>454</v>
      </c>
    </row>
    <row r="68" spans="1:3">
      <c r="A68" s="13" t="s">
        <v>1729</v>
      </c>
      <c r="B68" s="14" t="s">
        <v>460</v>
      </c>
      <c r="C68" s="13" t="s">
        <v>516</v>
      </c>
    </row>
    <row r="69" spans="1:3">
      <c r="A69" s="13" t="s">
        <v>1729</v>
      </c>
      <c r="B69" s="14" t="s">
        <v>465</v>
      </c>
      <c r="C69" s="13" t="s">
        <v>516</v>
      </c>
    </row>
    <row r="70" spans="1:3">
      <c r="A70" s="13" t="s">
        <v>1729</v>
      </c>
      <c r="B70" s="14" t="s">
        <v>471</v>
      </c>
      <c r="C70" s="13" t="s">
        <v>551</v>
      </c>
    </row>
    <row r="71" spans="1:3">
      <c r="A71" s="13" t="s">
        <v>1729</v>
      </c>
      <c r="B71" s="14" t="s">
        <v>473</v>
      </c>
      <c r="C71" s="13" t="s">
        <v>388</v>
      </c>
    </row>
    <row r="72" spans="1:3">
      <c r="A72" s="13" t="s">
        <v>1729</v>
      </c>
      <c r="B72" s="14" t="s">
        <v>477</v>
      </c>
      <c r="C72" s="13" t="s">
        <v>516</v>
      </c>
    </row>
    <row r="73" spans="1:3">
      <c r="A73" s="13" t="s">
        <v>1730</v>
      </c>
      <c r="B73" s="14" t="s">
        <v>492</v>
      </c>
      <c r="C73" s="13" t="s">
        <v>388</v>
      </c>
    </row>
    <row r="74" spans="1:3">
      <c r="A74" s="13" t="s">
        <v>1730</v>
      </c>
      <c r="B74" s="14" t="s">
        <v>496</v>
      </c>
      <c r="C74" s="13" t="s">
        <v>388</v>
      </c>
    </row>
    <row r="75" spans="1:3">
      <c r="A75" s="13" t="s">
        <v>1730</v>
      </c>
      <c r="B75" s="14" t="s">
        <v>499</v>
      </c>
      <c r="C75" s="13" t="s">
        <v>516</v>
      </c>
    </row>
    <row r="76" spans="1:3">
      <c r="A76" s="13" t="s">
        <v>1730</v>
      </c>
      <c r="B76" s="14" t="s">
        <v>504</v>
      </c>
      <c r="C76" s="13" t="s">
        <v>388</v>
      </c>
    </row>
    <row r="77" spans="1:3">
      <c r="A77" s="13" t="s">
        <v>1730</v>
      </c>
      <c r="B77" s="14" t="s">
        <v>508</v>
      </c>
      <c r="C77" s="13" t="s">
        <v>551</v>
      </c>
    </row>
    <row r="78" spans="1:3">
      <c r="A78" s="13" t="s">
        <v>1730</v>
      </c>
      <c r="B78" s="14" t="s">
        <v>511</v>
      </c>
      <c r="C78" s="13" t="s">
        <v>1727</v>
      </c>
    </row>
    <row r="79" spans="1:3">
      <c r="A79" s="13" t="s">
        <v>1731</v>
      </c>
      <c r="B79" s="14" t="s">
        <v>529</v>
      </c>
      <c r="C79" s="13" t="s">
        <v>516</v>
      </c>
    </row>
    <row r="80" spans="1:3">
      <c r="A80" s="13" t="s">
        <v>1731</v>
      </c>
      <c r="B80" s="14" t="s">
        <v>533</v>
      </c>
      <c r="C80" s="13" t="s">
        <v>551</v>
      </c>
    </row>
    <row r="81" spans="1:3">
      <c r="A81" s="13" t="s">
        <v>1731</v>
      </c>
      <c r="B81" s="14" t="s">
        <v>537</v>
      </c>
      <c r="C81" s="13" t="s">
        <v>387</v>
      </c>
    </row>
    <row r="82" spans="1:3">
      <c r="A82" s="13" t="s">
        <v>1731</v>
      </c>
      <c r="B82" s="14" t="s">
        <v>538</v>
      </c>
      <c r="C82" s="13" t="s">
        <v>1727</v>
      </c>
    </row>
    <row r="83" spans="1:3">
      <c r="A83" s="13" t="s">
        <v>1731</v>
      </c>
      <c r="B83" s="14" t="s">
        <v>562</v>
      </c>
      <c r="C83" s="13" t="s">
        <v>517</v>
      </c>
    </row>
    <row r="84" spans="1:3">
      <c r="A84" s="13" t="s">
        <v>1732</v>
      </c>
      <c r="B84" s="14" t="s">
        <v>576</v>
      </c>
      <c r="C84" s="13" t="s">
        <v>1727</v>
      </c>
    </row>
    <row r="85" spans="1:3">
      <c r="A85" s="13" t="s">
        <v>1732</v>
      </c>
      <c r="B85" s="14" t="s">
        <v>584</v>
      </c>
      <c r="C85" s="13" t="s">
        <v>1727</v>
      </c>
    </row>
    <row r="86" spans="1:3">
      <c r="A86" s="13" t="s">
        <v>1732</v>
      </c>
      <c r="B86" s="14" t="s">
        <v>592</v>
      </c>
      <c r="C86" s="13" t="s">
        <v>551</v>
      </c>
    </row>
    <row r="87" spans="1:3">
      <c r="A87" s="13" t="s">
        <v>1732</v>
      </c>
      <c r="B87" s="14" t="s">
        <v>595</v>
      </c>
      <c r="C87" s="13" t="s">
        <v>1727</v>
      </c>
    </row>
    <row r="88" spans="1:3">
      <c r="A88" s="13" t="s">
        <v>1732</v>
      </c>
      <c r="B88" s="14" t="s">
        <v>599</v>
      </c>
      <c r="C88" s="13" t="s">
        <v>551</v>
      </c>
    </row>
    <row r="89" spans="1:3">
      <c r="A89" s="13" t="s">
        <v>1732</v>
      </c>
      <c r="B89" s="14" t="s">
        <v>602</v>
      </c>
      <c r="C89" s="13" t="s">
        <v>387</v>
      </c>
    </row>
    <row r="90" spans="1:3">
      <c r="A90" s="13" t="s">
        <v>1732</v>
      </c>
      <c r="B90" s="14" t="s">
        <v>603</v>
      </c>
      <c r="C90" s="13" t="s">
        <v>516</v>
      </c>
    </row>
    <row r="91" spans="1:3">
      <c r="A91" s="13" t="s">
        <v>1732</v>
      </c>
      <c r="B91" s="14" t="s">
        <v>609</v>
      </c>
      <c r="C91" s="13" t="s">
        <v>516</v>
      </c>
    </row>
    <row r="92" spans="1:3">
      <c r="A92" s="13" t="s">
        <v>1732</v>
      </c>
      <c r="B92" s="14" t="s">
        <v>620</v>
      </c>
      <c r="C92" s="13" t="s">
        <v>516</v>
      </c>
    </row>
    <row r="93" spans="1:3">
      <c r="A93" s="13" t="s">
        <v>1732</v>
      </c>
      <c r="B93" s="14" t="s">
        <v>630</v>
      </c>
      <c r="C93" s="13" t="s">
        <v>516</v>
      </c>
    </row>
    <row r="94" spans="1:3">
      <c r="A94" s="13" t="s">
        <v>1732</v>
      </c>
      <c r="B94" s="14" t="s">
        <v>640</v>
      </c>
      <c r="C94" s="13" t="s">
        <v>1727</v>
      </c>
    </row>
    <row r="95" spans="1:3">
      <c r="A95" s="13" t="s">
        <v>1732</v>
      </c>
      <c r="B95" s="14" t="s">
        <v>650</v>
      </c>
      <c r="C95" s="13" t="s">
        <v>1727</v>
      </c>
    </row>
    <row r="96" spans="1:3">
      <c r="A96" s="13" t="s">
        <v>1732</v>
      </c>
      <c r="B96" s="14" t="s">
        <v>658</v>
      </c>
      <c r="C96" s="13" t="s">
        <v>1733</v>
      </c>
    </row>
    <row r="97" spans="1:3">
      <c r="A97" s="13" t="s">
        <v>1732</v>
      </c>
      <c r="B97" s="14" t="s">
        <v>662</v>
      </c>
      <c r="C97" s="13" t="s">
        <v>516</v>
      </c>
    </row>
    <row r="98" spans="1:3">
      <c r="A98" s="13" t="s">
        <v>1732</v>
      </c>
      <c r="B98" s="14" t="s">
        <v>667</v>
      </c>
      <c r="C98" s="13" t="s">
        <v>445</v>
      </c>
    </row>
    <row r="99" spans="1:3">
      <c r="A99" s="13" t="s">
        <v>1732</v>
      </c>
      <c r="B99" s="14" t="s">
        <v>670</v>
      </c>
      <c r="C99" s="13" t="s">
        <v>445</v>
      </c>
    </row>
    <row r="100" spans="1:3">
      <c r="A100" s="13" t="s">
        <v>1732</v>
      </c>
      <c r="B100" s="14" t="s">
        <v>672</v>
      </c>
      <c r="C100" s="13" t="s">
        <v>445</v>
      </c>
    </row>
    <row r="101" spans="1:3">
      <c r="A101" s="13" t="s">
        <v>1732</v>
      </c>
      <c r="B101" s="14" t="s">
        <v>674</v>
      </c>
      <c r="C101" s="13" t="s">
        <v>388</v>
      </c>
    </row>
    <row r="102" spans="1:3">
      <c r="A102" s="13" t="s">
        <v>1732</v>
      </c>
      <c r="B102" s="14" t="s">
        <v>677</v>
      </c>
      <c r="C102" s="13" t="s">
        <v>445</v>
      </c>
    </row>
    <row r="103" spans="1:3">
      <c r="A103" s="13" t="s">
        <v>1732</v>
      </c>
      <c r="B103" s="14" t="s">
        <v>679</v>
      </c>
      <c r="C103" s="13" t="s">
        <v>445</v>
      </c>
    </row>
    <row r="104" spans="1:3">
      <c r="A104" s="13" t="s">
        <v>1732</v>
      </c>
      <c r="B104" s="14" t="s">
        <v>680</v>
      </c>
      <c r="C104" s="13" t="s">
        <v>445</v>
      </c>
    </row>
    <row r="105" spans="1:3">
      <c r="A105" s="13" t="s">
        <v>1732</v>
      </c>
      <c r="B105" s="14" t="s">
        <v>682</v>
      </c>
      <c r="C105" s="13" t="s">
        <v>388</v>
      </c>
    </row>
    <row r="106" spans="1:3">
      <c r="A106" s="13" t="s">
        <v>1732</v>
      </c>
      <c r="B106" s="14" t="s">
        <v>685</v>
      </c>
      <c r="C106" s="13" t="s">
        <v>445</v>
      </c>
    </row>
    <row r="107" spans="1:3">
      <c r="A107" s="13" t="s">
        <v>1732</v>
      </c>
      <c r="B107" s="14" t="s">
        <v>687</v>
      </c>
      <c r="C107" s="13" t="s">
        <v>445</v>
      </c>
    </row>
    <row r="108" spans="1:3">
      <c r="A108" s="13" t="s">
        <v>1732</v>
      </c>
      <c r="B108" s="14" t="s">
        <v>688</v>
      </c>
      <c r="C108" s="13" t="s">
        <v>445</v>
      </c>
    </row>
    <row r="109" spans="1:3">
      <c r="A109" s="13" t="s">
        <v>1732</v>
      </c>
      <c r="B109" s="14" t="s">
        <v>689</v>
      </c>
      <c r="C109" s="13" t="s">
        <v>388</v>
      </c>
    </row>
    <row r="110" spans="1:3">
      <c r="A110" s="13" t="s">
        <v>1732</v>
      </c>
      <c r="B110" s="14" t="s">
        <v>692</v>
      </c>
      <c r="C110" s="13" t="s">
        <v>445</v>
      </c>
    </row>
    <row r="111" spans="1:3">
      <c r="A111" s="13" t="s">
        <v>1732</v>
      </c>
      <c r="B111" s="14" t="s">
        <v>694</v>
      </c>
      <c r="C111" s="13" t="s">
        <v>445</v>
      </c>
    </row>
    <row r="112" spans="1:3">
      <c r="A112" s="13" t="s">
        <v>1732</v>
      </c>
      <c r="B112" s="14" t="s">
        <v>695</v>
      </c>
      <c r="C112" s="13" t="s">
        <v>445</v>
      </c>
    </row>
    <row r="113" spans="1:3">
      <c r="A113" s="13" t="s">
        <v>1732</v>
      </c>
      <c r="B113" s="14" t="s">
        <v>697</v>
      </c>
      <c r="C113" s="13" t="s">
        <v>388</v>
      </c>
    </row>
    <row r="114" spans="1:3">
      <c r="A114" s="13" t="s">
        <v>1732</v>
      </c>
      <c r="B114" s="14" t="s">
        <v>700</v>
      </c>
      <c r="C114" s="13" t="s">
        <v>516</v>
      </c>
    </row>
    <row r="115" spans="1:3">
      <c r="A115" s="13" t="s">
        <v>1732</v>
      </c>
      <c r="B115" s="14" t="s">
        <v>710</v>
      </c>
      <c r="C115" s="13" t="s">
        <v>516</v>
      </c>
    </row>
    <row r="116" spans="1:3">
      <c r="A116" s="13" t="s">
        <v>1732</v>
      </c>
      <c r="B116" s="14" t="s">
        <v>713</v>
      </c>
      <c r="C116" s="13" t="s">
        <v>388</v>
      </c>
    </row>
    <row r="117" spans="1:3">
      <c r="A117" s="13" t="s">
        <v>1732</v>
      </c>
      <c r="B117" s="14" t="s">
        <v>715</v>
      </c>
      <c r="C117" s="13" t="s">
        <v>516</v>
      </c>
    </row>
    <row r="118" spans="1:3">
      <c r="A118" s="13" t="s">
        <v>1732</v>
      </c>
      <c r="B118" s="14" t="s">
        <v>718</v>
      </c>
      <c r="C118" s="13" t="s">
        <v>516</v>
      </c>
    </row>
    <row r="119" spans="1:3">
      <c r="A119" s="13" t="s">
        <v>1732</v>
      </c>
      <c r="B119" s="14" t="s">
        <v>723</v>
      </c>
      <c r="C119" s="13" t="s">
        <v>516</v>
      </c>
    </row>
    <row r="120" spans="1:3">
      <c r="A120" s="13" t="s">
        <v>1732</v>
      </c>
      <c r="B120" s="14" t="s">
        <v>726</v>
      </c>
      <c r="C120" s="13" t="s">
        <v>516</v>
      </c>
    </row>
    <row r="121" spans="1:3">
      <c r="A121" s="13" t="s">
        <v>1732</v>
      </c>
      <c r="B121" s="14" t="s">
        <v>727</v>
      </c>
      <c r="C121" s="13" t="s">
        <v>516</v>
      </c>
    </row>
    <row r="122" spans="1:3">
      <c r="A122" s="13" t="s">
        <v>1732</v>
      </c>
      <c r="B122" s="14" t="s">
        <v>728</v>
      </c>
      <c r="C122" s="13" t="s">
        <v>516</v>
      </c>
    </row>
    <row r="123" spans="1:3">
      <c r="A123" s="13" t="s">
        <v>1732</v>
      </c>
      <c r="B123" s="14" t="s">
        <v>731</v>
      </c>
      <c r="C123" s="13" t="s">
        <v>551</v>
      </c>
    </row>
    <row r="124" spans="1:3">
      <c r="A124" s="13" t="s">
        <v>1732</v>
      </c>
      <c r="B124" s="14" t="s">
        <v>737</v>
      </c>
      <c r="C124" s="13" t="s">
        <v>388</v>
      </c>
    </row>
    <row r="125" spans="1:3">
      <c r="A125" s="13" t="s">
        <v>1732</v>
      </c>
      <c r="B125" s="14" t="s">
        <v>740</v>
      </c>
      <c r="C125" s="13" t="s">
        <v>388</v>
      </c>
    </row>
    <row r="126" spans="1:3">
      <c r="A126" s="13" t="s">
        <v>1732</v>
      </c>
      <c r="B126" s="14" t="s">
        <v>742</v>
      </c>
      <c r="C126" s="13" t="s">
        <v>388</v>
      </c>
    </row>
    <row r="127" spans="1:3">
      <c r="A127" s="13" t="s">
        <v>1732</v>
      </c>
      <c r="B127" s="14" t="s">
        <v>744</v>
      </c>
      <c r="C127" s="13" t="s">
        <v>1727</v>
      </c>
    </row>
    <row r="128" spans="1:3">
      <c r="A128" s="13" t="s">
        <v>1732</v>
      </c>
      <c r="B128" s="14" t="s">
        <v>749</v>
      </c>
      <c r="C128" s="13" t="s">
        <v>1727</v>
      </c>
    </row>
    <row r="129" spans="1:3">
      <c r="A129" s="13" t="s">
        <v>1732</v>
      </c>
      <c r="B129" s="14" t="s">
        <v>754</v>
      </c>
      <c r="C129" s="13" t="s">
        <v>551</v>
      </c>
    </row>
    <row r="130" spans="1:3">
      <c r="A130" s="13" t="s">
        <v>1732</v>
      </c>
      <c r="B130" s="14" t="s">
        <v>757</v>
      </c>
      <c r="C130" s="13" t="s">
        <v>387</v>
      </c>
    </row>
    <row r="131" spans="1:3">
      <c r="A131" s="13" t="s">
        <v>1732</v>
      </c>
      <c r="B131" s="14" t="s">
        <v>758</v>
      </c>
      <c r="C131" s="13" t="s">
        <v>387</v>
      </c>
    </row>
    <row r="132" spans="1:3">
      <c r="A132" s="13" t="s">
        <v>1732</v>
      </c>
      <c r="B132" s="14" t="s">
        <v>759</v>
      </c>
      <c r="C132" s="13" t="s">
        <v>516</v>
      </c>
    </row>
    <row r="133" spans="1:3">
      <c r="A133" s="13" t="s">
        <v>1732</v>
      </c>
      <c r="B133" s="14" t="s">
        <v>765</v>
      </c>
      <c r="C133" s="13" t="s">
        <v>516</v>
      </c>
    </row>
    <row r="134" spans="1:3">
      <c r="A134" s="13" t="s">
        <v>1732</v>
      </c>
      <c r="B134" s="14" t="s">
        <v>772</v>
      </c>
      <c r="C134" s="13" t="s">
        <v>1727</v>
      </c>
    </row>
    <row r="135" spans="1:3">
      <c r="A135" s="13" t="s">
        <v>1732</v>
      </c>
      <c r="B135" s="14" t="s">
        <v>785</v>
      </c>
      <c r="C135" s="13" t="s">
        <v>516</v>
      </c>
    </row>
    <row r="136" spans="1:3">
      <c r="A136" s="13" t="s">
        <v>1732</v>
      </c>
      <c r="B136" s="14" t="s">
        <v>790</v>
      </c>
      <c r="C136" s="13" t="s">
        <v>1727</v>
      </c>
    </row>
    <row r="137" spans="1:3">
      <c r="A137" s="13" t="s">
        <v>1732</v>
      </c>
      <c r="B137" s="14" t="s">
        <v>803</v>
      </c>
      <c r="C137" s="13" t="s">
        <v>551</v>
      </c>
    </row>
    <row r="138" spans="1:3">
      <c r="A138" s="13" t="s">
        <v>1732</v>
      </c>
      <c r="B138" s="14" t="s">
        <v>807</v>
      </c>
      <c r="C138" s="13" t="s">
        <v>1733</v>
      </c>
    </row>
    <row r="139" spans="1:3">
      <c r="A139" s="13" t="s">
        <v>1732</v>
      </c>
      <c r="B139" s="14" t="s">
        <v>809</v>
      </c>
      <c r="C139" s="13" t="s">
        <v>516</v>
      </c>
    </row>
    <row r="140" spans="1:3">
      <c r="A140" s="13" t="s">
        <v>1732</v>
      </c>
      <c r="B140" s="14" t="s">
        <v>814</v>
      </c>
      <c r="C140" s="13" t="s">
        <v>388</v>
      </c>
    </row>
    <row r="141" spans="1:3">
      <c r="A141" s="13" t="s">
        <v>1732</v>
      </c>
      <c r="B141" s="14" t="s">
        <v>817</v>
      </c>
      <c r="C141" s="13" t="s">
        <v>388</v>
      </c>
    </row>
    <row r="142" spans="1:3">
      <c r="A142" s="13" t="s">
        <v>1732</v>
      </c>
      <c r="B142" s="14" t="s">
        <v>819</v>
      </c>
      <c r="C142" s="13" t="s">
        <v>388</v>
      </c>
    </row>
    <row r="143" spans="1:3">
      <c r="A143" s="13" t="s">
        <v>1732</v>
      </c>
      <c r="B143" s="14" t="s">
        <v>821</v>
      </c>
      <c r="C143" s="13" t="s">
        <v>551</v>
      </c>
    </row>
    <row r="144" spans="1:3">
      <c r="A144" s="13" t="s">
        <v>1732</v>
      </c>
      <c r="B144" s="14" t="s">
        <v>824</v>
      </c>
      <c r="C144" s="13" t="s">
        <v>551</v>
      </c>
    </row>
    <row r="145" spans="1:3">
      <c r="A145" s="13" t="s">
        <v>1732</v>
      </c>
      <c r="B145" s="14" t="s">
        <v>827</v>
      </c>
      <c r="C145" s="13" t="s">
        <v>551</v>
      </c>
    </row>
    <row r="146" spans="1:3">
      <c r="A146" s="13" t="s">
        <v>1734</v>
      </c>
      <c r="B146" s="14" t="s">
        <v>830</v>
      </c>
      <c r="C146" s="13" t="s">
        <v>516</v>
      </c>
    </row>
    <row r="147" spans="1:3">
      <c r="A147" s="13" t="s">
        <v>1734</v>
      </c>
      <c r="B147" s="14" t="s">
        <v>834</v>
      </c>
      <c r="C147" s="13" t="s">
        <v>516</v>
      </c>
    </row>
    <row r="148" spans="1:3">
      <c r="A148" s="13" t="s">
        <v>1734</v>
      </c>
      <c r="B148" s="14" t="s">
        <v>839</v>
      </c>
      <c r="C148" s="13" t="s">
        <v>516</v>
      </c>
    </row>
    <row r="149" spans="1:3">
      <c r="A149" s="13" t="s">
        <v>1734</v>
      </c>
      <c r="B149" s="14" t="s">
        <v>844</v>
      </c>
      <c r="C149" s="13" t="s">
        <v>516</v>
      </c>
    </row>
    <row r="150" spans="1:3">
      <c r="A150" s="13" t="s">
        <v>1734</v>
      </c>
      <c r="B150" s="14" t="s">
        <v>847</v>
      </c>
      <c r="C150" s="13" t="s">
        <v>551</v>
      </c>
    </row>
    <row r="151" spans="1:3">
      <c r="A151" s="13" t="s">
        <v>1734</v>
      </c>
      <c r="B151" s="14" t="s">
        <v>853</v>
      </c>
      <c r="C151" s="13" t="s">
        <v>517</v>
      </c>
    </row>
    <row r="152" spans="1:3">
      <c r="A152" s="13" t="s">
        <v>1735</v>
      </c>
      <c r="B152" s="14" t="s">
        <v>857</v>
      </c>
      <c r="C152" s="13" t="s">
        <v>1727</v>
      </c>
    </row>
    <row r="153" spans="1:3">
      <c r="A153" s="13" t="s">
        <v>1735</v>
      </c>
      <c r="B153" s="14" t="s">
        <v>865</v>
      </c>
      <c r="C153" s="13" t="s">
        <v>551</v>
      </c>
    </row>
    <row r="154" spans="1:3">
      <c r="A154" s="13" t="s">
        <v>1735</v>
      </c>
      <c r="B154" s="14" t="s">
        <v>869</v>
      </c>
      <c r="C154" s="13" t="s">
        <v>516</v>
      </c>
    </row>
    <row r="155" spans="1:3">
      <c r="A155" s="13" t="s">
        <v>1735</v>
      </c>
      <c r="B155" s="14" t="s">
        <v>875</v>
      </c>
      <c r="C155" s="13" t="s">
        <v>516</v>
      </c>
    </row>
    <row r="156" spans="1:3">
      <c r="A156" s="13" t="s">
        <v>1735</v>
      </c>
      <c r="B156" s="14" t="s">
        <v>879</v>
      </c>
      <c r="C156" s="13" t="s">
        <v>551</v>
      </c>
    </row>
    <row r="157" spans="1:3">
      <c r="A157" s="13" t="s">
        <v>1735</v>
      </c>
      <c r="B157" s="14" t="s">
        <v>882</v>
      </c>
      <c r="C157" s="13" t="s">
        <v>517</v>
      </c>
    </row>
    <row r="158" spans="1:3">
      <c r="A158" s="13" t="s">
        <v>1735</v>
      </c>
      <c r="B158" s="14" t="s">
        <v>885</v>
      </c>
      <c r="C158" s="13" t="s">
        <v>516</v>
      </c>
    </row>
    <row r="159" spans="1:3">
      <c r="A159" s="13" t="s">
        <v>1735</v>
      </c>
      <c r="B159" s="14" t="s">
        <v>887</v>
      </c>
      <c r="C159" s="13" t="s">
        <v>517</v>
      </c>
    </row>
    <row r="160" spans="1:3">
      <c r="A160" s="13" t="s">
        <v>1735</v>
      </c>
      <c r="B160" s="14" t="s">
        <v>890</v>
      </c>
      <c r="C160" s="13" t="s">
        <v>516</v>
      </c>
    </row>
    <row r="161" spans="1:3">
      <c r="A161" s="13" t="s">
        <v>1735</v>
      </c>
      <c r="B161" s="14" t="s">
        <v>895</v>
      </c>
      <c r="C161" s="13" t="s">
        <v>387</v>
      </c>
    </row>
    <row r="162" spans="1:3">
      <c r="A162" s="13" t="s">
        <v>1735</v>
      </c>
      <c r="B162" s="14" t="s">
        <v>896</v>
      </c>
      <c r="C162" s="13" t="s">
        <v>388</v>
      </c>
    </row>
    <row r="163" spans="1:3">
      <c r="A163" s="13" t="s">
        <v>1735</v>
      </c>
      <c r="B163" s="14" t="s">
        <v>900</v>
      </c>
      <c r="C163" s="13" t="s">
        <v>551</v>
      </c>
    </row>
    <row r="164" spans="1:3">
      <c r="A164" s="13" t="s">
        <v>1735</v>
      </c>
      <c r="B164" s="14" t="s">
        <v>904</v>
      </c>
      <c r="C164" s="13" t="s">
        <v>516</v>
      </c>
    </row>
    <row r="165" spans="1:3">
      <c r="A165" s="13" t="s">
        <v>1736</v>
      </c>
      <c r="B165" s="14" t="s">
        <v>910</v>
      </c>
      <c r="C165" s="13" t="s">
        <v>551</v>
      </c>
    </row>
    <row r="166" spans="1:3">
      <c r="A166" s="13" t="s">
        <v>1736</v>
      </c>
      <c r="B166" s="14" t="s">
        <v>924</v>
      </c>
      <c r="C166" s="13" t="s">
        <v>516</v>
      </c>
    </row>
    <row r="167" spans="1:3">
      <c r="A167" s="13" t="s">
        <v>1736</v>
      </c>
      <c r="B167" s="14" t="s">
        <v>929</v>
      </c>
      <c r="C167" s="13" t="s">
        <v>445</v>
      </c>
    </row>
    <row r="168" spans="1:3">
      <c r="A168" s="13" t="s">
        <v>1736</v>
      </c>
      <c r="B168" s="14" t="s">
        <v>931</v>
      </c>
      <c r="C168" s="13" t="s">
        <v>517</v>
      </c>
    </row>
    <row r="169" spans="1:3">
      <c r="A169" s="13" t="s">
        <v>1736</v>
      </c>
      <c r="B169" s="14" t="s">
        <v>934</v>
      </c>
      <c r="C169" s="13" t="s">
        <v>1727</v>
      </c>
    </row>
    <row r="170" spans="1:3">
      <c r="A170" s="13" t="s">
        <v>1736</v>
      </c>
      <c r="B170" s="14" t="s">
        <v>949</v>
      </c>
      <c r="C170" s="13" t="s">
        <v>1727</v>
      </c>
    </row>
    <row r="171" spans="1:3">
      <c r="A171" s="13" t="s">
        <v>1736</v>
      </c>
      <c r="B171" s="14" t="s">
        <v>956</v>
      </c>
      <c r="C171" s="13" t="s">
        <v>516</v>
      </c>
    </row>
    <row r="172" spans="1:3">
      <c r="A172" s="13" t="s">
        <v>1736</v>
      </c>
      <c r="B172" s="14" t="s">
        <v>963</v>
      </c>
      <c r="C172" s="13" t="s">
        <v>516</v>
      </c>
    </row>
    <row r="173" spans="1:3">
      <c r="A173" s="13" t="s">
        <v>1736</v>
      </c>
      <c r="B173" s="14" t="s">
        <v>970</v>
      </c>
      <c r="C173" s="13" t="s">
        <v>516</v>
      </c>
    </row>
    <row r="174" spans="1:3">
      <c r="A174" s="13" t="s">
        <v>1736</v>
      </c>
      <c r="B174" s="14" t="s">
        <v>975</v>
      </c>
      <c r="C174" s="13" t="s">
        <v>516</v>
      </c>
    </row>
    <row r="175" spans="1:3">
      <c r="A175" s="13" t="s">
        <v>1736</v>
      </c>
      <c r="B175" s="14" t="s">
        <v>979</v>
      </c>
      <c r="C175" s="13" t="s">
        <v>1727</v>
      </c>
    </row>
    <row r="176" spans="1:3">
      <c r="A176" s="13" t="s">
        <v>1736</v>
      </c>
      <c r="B176" s="14" t="s">
        <v>986</v>
      </c>
      <c r="C176" s="13" t="s">
        <v>516</v>
      </c>
    </row>
    <row r="177" spans="1:3">
      <c r="A177" s="13" t="s">
        <v>1737</v>
      </c>
      <c r="B177" s="14" t="s">
        <v>990</v>
      </c>
      <c r="C177" s="13" t="s">
        <v>387</v>
      </c>
    </row>
    <row r="178" spans="1:3">
      <c r="A178" s="13" t="s">
        <v>1737</v>
      </c>
      <c r="B178" s="14" t="s">
        <v>991</v>
      </c>
      <c r="C178" s="13" t="s">
        <v>516</v>
      </c>
    </row>
    <row r="179" spans="1:3">
      <c r="A179" s="13" t="s">
        <v>1737</v>
      </c>
      <c r="B179" s="14" t="s">
        <v>995</v>
      </c>
      <c r="C179" s="13" t="s">
        <v>388</v>
      </c>
    </row>
    <row r="180" spans="1:3">
      <c r="A180" s="13" t="s">
        <v>1737</v>
      </c>
      <c r="B180" s="14" t="s">
        <v>998</v>
      </c>
      <c r="C180" s="13" t="s">
        <v>551</v>
      </c>
    </row>
    <row r="181" spans="1:3">
      <c r="A181" s="13" t="s">
        <v>1738</v>
      </c>
      <c r="B181" s="14" t="s">
        <v>1004</v>
      </c>
      <c r="C181" s="13" t="s">
        <v>551</v>
      </c>
    </row>
    <row r="182" spans="1:3">
      <c r="A182" s="13" t="s">
        <v>1738</v>
      </c>
      <c r="B182" s="14" t="s">
        <v>1008</v>
      </c>
      <c r="C182" s="13" t="s">
        <v>516</v>
      </c>
    </row>
    <row r="183" spans="1:3">
      <c r="A183" s="13" t="s">
        <v>1738</v>
      </c>
      <c r="B183" s="14" t="s">
        <v>1012</v>
      </c>
      <c r="C183" s="13" t="s">
        <v>516</v>
      </c>
    </row>
    <row r="184" spans="1:3">
      <c r="A184" s="13" t="s">
        <v>1738</v>
      </c>
      <c r="B184" s="14" t="s">
        <v>1016</v>
      </c>
      <c r="C184" s="13" t="s">
        <v>516</v>
      </c>
    </row>
    <row r="185" spans="1:3">
      <c r="A185" s="13" t="s">
        <v>1738</v>
      </c>
      <c r="B185" s="14" t="s">
        <v>1018</v>
      </c>
      <c r="C185" s="13" t="s">
        <v>516</v>
      </c>
    </row>
    <row r="186" spans="1:3">
      <c r="A186" s="13" t="s">
        <v>1739</v>
      </c>
      <c r="B186" s="14" t="s">
        <v>1021</v>
      </c>
      <c r="C186" s="13" t="s">
        <v>516</v>
      </c>
    </row>
    <row r="187" spans="1:3">
      <c r="A187" s="13" t="s">
        <v>1739</v>
      </c>
      <c r="B187" s="14" t="s">
        <v>1025</v>
      </c>
      <c r="C187" s="13" t="s">
        <v>516</v>
      </c>
    </row>
    <row r="188" spans="1:3">
      <c r="A188" s="13" t="s">
        <v>1739</v>
      </c>
      <c r="B188" s="14" t="s">
        <v>1033</v>
      </c>
      <c r="C188" s="13" t="s">
        <v>516</v>
      </c>
    </row>
    <row r="189" spans="1:3">
      <c r="A189" s="13" t="s">
        <v>1739</v>
      </c>
      <c r="B189" s="14" t="s">
        <v>1036</v>
      </c>
      <c r="C189" s="13" t="s">
        <v>516</v>
      </c>
    </row>
    <row r="190" spans="1:3">
      <c r="A190" s="13" t="s">
        <v>1739</v>
      </c>
      <c r="B190" s="14" t="s">
        <v>1038</v>
      </c>
      <c r="C190" s="13" t="s">
        <v>516</v>
      </c>
    </row>
    <row r="191" spans="1:3">
      <c r="A191" s="13" t="s">
        <v>1739</v>
      </c>
      <c r="B191" s="14" t="s">
        <v>1040</v>
      </c>
      <c r="C191" s="13" t="s">
        <v>516</v>
      </c>
    </row>
    <row r="192" spans="1:3">
      <c r="A192" s="13" t="s">
        <v>1739</v>
      </c>
      <c r="B192" s="14" t="s">
        <v>1042</v>
      </c>
      <c r="C192" s="13" t="s">
        <v>516</v>
      </c>
    </row>
    <row r="193" spans="1:3">
      <c r="A193" s="13" t="s">
        <v>1740</v>
      </c>
      <c r="B193" s="14" t="s">
        <v>1045</v>
      </c>
      <c r="C193" s="13" t="s">
        <v>387</v>
      </c>
    </row>
    <row r="194" spans="1:3">
      <c r="A194" s="13" t="s">
        <v>1740</v>
      </c>
      <c r="B194" s="14" t="s">
        <v>1050</v>
      </c>
      <c r="C194" s="13" t="s">
        <v>1727</v>
      </c>
    </row>
    <row r="195" spans="1:3">
      <c r="A195" s="13" t="s">
        <v>1740</v>
      </c>
      <c r="B195" s="14" t="s">
        <v>1055</v>
      </c>
      <c r="C195" s="13" t="s">
        <v>388</v>
      </c>
    </row>
    <row r="196" spans="1:3">
      <c r="A196" s="13" t="s">
        <v>1740</v>
      </c>
      <c r="B196" s="14" t="s">
        <v>1059</v>
      </c>
      <c r="C196" s="13" t="s">
        <v>388</v>
      </c>
    </row>
    <row r="197" spans="1:3">
      <c r="A197" s="13" t="s">
        <v>1740</v>
      </c>
      <c r="B197" s="14" t="s">
        <v>1062</v>
      </c>
      <c r="C197" s="13" t="s">
        <v>516</v>
      </c>
    </row>
    <row r="198" spans="1:3">
      <c r="A198" s="13" t="s">
        <v>1740</v>
      </c>
      <c r="B198" s="14" t="s">
        <v>1067</v>
      </c>
      <c r="C198" s="13" t="s">
        <v>388</v>
      </c>
    </row>
    <row r="199" spans="1:3">
      <c r="A199" s="13" t="s">
        <v>1740</v>
      </c>
      <c r="B199" s="14" t="s">
        <v>1070</v>
      </c>
      <c r="C199" s="13" t="s">
        <v>516</v>
      </c>
    </row>
    <row r="200" spans="1:3">
      <c r="A200" s="13" t="s">
        <v>1741</v>
      </c>
      <c r="B200" s="14" t="s">
        <v>1073</v>
      </c>
      <c r="C200" s="13" t="s">
        <v>387</v>
      </c>
    </row>
    <row r="201" spans="1:3">
      <c r="A201" s="13" t="s">
        <v>1741</v>
      </c>
      <c r="B201" s="14" t="s">
        <v>1076</v>
      </c>
      <c r="C201" s="13" t="s">
        <v>516</v>
      </c>
    </row>
    <row r="202" spans="1:3">
      <c r="A202" s="13" t="s">
        <v>1741</v>
      </c>
      <c r="B202" s="14" t="s">
        <v>1079</v>
      </c>
      <c r="C202" s="13" t="s">
        <v>516</v>
      </c>
    </row>
    <row r="203" spans="1:3">
      <c r="A203" s="13" t="s">
        <v>1741</v>
      </c>
      <c r="B203" s="14" t="s">
        <v>1082</v>
      </c>
      <c r="C203" s="13" t="s">
        <v>516</v>
      </c>
    </row>
    <row r="204" spans="1:3">
      <c r="A204" s="13" t="s">
        <v>1741</v>
      </c>
      <c r="B204" s="14" t="s">
        <v>1085</v>
      </c>
      <c r="C204" s="13" t="s">
        <v>516</v>
      </c>
    </row>
    <row r="205" spans="1:3">
      <c r="A205" s="13" t="s">
        <v>1741</v>
      </c>
      <c r="B205" s="14" t="s">
        <v>1092</v>
      </c>
      <c r="C205" s="13" t="s">
        <v>516</v>
      </c>
    </row>
    <row r="206" spans="1:3">
      <c r="A206" s="13" t="s">
        <v>1742</v>
      </c>
      <c r="B206" s="14" t="s">
        <v>1095</v>
      </c>
      <c r="C206" s="13" t="s">
        <v>551</v>
      </c>
    </row>
    <row r="207" spans="1:3">
      <c r="A207" s="13" t="s">
        <v>1742</v>
      </c>
      <c r="B207" s="14" t="s">
        <v>1102</v>
      </c>
      <c r="C207" s="13" t="s">
        <v>551</v>
      </c>
    </row>
    <row r="208" spans="1:3">
      <c r="A208" s="13" t="s">
        <v>1742</v>
      </c>
      <c r="B208" s="14" t="s">
        <v>1108</v>
      </c>
      <c r="C208" s="13" t="s">
        <v>551</v>
      </c>
    </row>
    <row r="209" spans="1:3">
      <c r="A209" s="13" t="s">
        <v>1742</v>
      </c>
      <c r="B209" s="14" t="s">
        <v>1114</v>
      </c>
      <c r="C209" s="13" t="s">
        <v>551</v>
      </c>
    </row>
    <row r="210" spans="1:3">
      <c r="A210" s="13" t="s">
        <v>1742</v>
      </c>
      <c r="B210" s="14" t="s">
        <v>1120</v>
      </c>
      <c r="C210" s="13" t="s">
        <v>445</v>
      </c>
    </row>
    <row r="211" spans="1:3">
      <c r="A211" s="13" t="s">
        <v>1742</v>
      </c>
      <c r="B211" s="14" t="s">
        <v>1122</v>
      </c>
      <c r="C211" s="13" t="s">
        <v>445</v>
      </c>
    </row>
    <row r="212" spans="1:3">
      <c r="A212" s="13" t="s">
        <v>1742</v>
      </c>
      <c r="B212" s="14" t="s">
        <v>1124</v>
      </c>
      <c r="C212" s="13" t="s">
        <v>551</v>
      </c>
    </row>
    <row r="213" spans="1:3">
      <c r="A213" s="13" t="s">
        <v>1742</v>
      </c>
      <c r="B213" s="14" t="s">
        <v>1127</v>
      </c>
      <c r="C213" s="13" t="s">
        <v>517</v>
      </c>
    </row>
    <row r="214" spans="1:3">
      <c r="A214" s="13" t="s">
        <v>1743</v>
      </c>
      <c r="B214" s="14" t="s">
        <v>1142</v>
      </c>
      <c r="C214" s="13" t="s">
        <v>516</v>
      </c>
    </row>
    <row r="215" spans="1:3">
      <c r="A215" s="13" t="s">
        <v>1743</v>
      </c>
      <c r="B215" s="14" t="s">
        <v>1159</v>
      </c>
      <c r="C215" s="13" t="s">
        <v>1727</v>
      </c>
    </row>
    <row r="216" spans="1:3">
      <c r="A216" s="13" t="s">
        <v>1743</v>
      </c>
      <c r="B216" s="14" t="s">
        <v>1167</v>
      </c>
      <c r="C216" s="13" t="s">
        <v>1727</v>
      </c>
    </row>
    <row r="217" spans="1:3">
      <c r="A217" s="13" t="s">
        <v>1593</v>
      </c>
      <c r="B217" s="14" t="s">
        <v>1174</v>
      </c>
      <c r="C217" s="13" t="s">
        <v>516</v>
      </c>
    </row>
    <row r="218" spans="1:3">
      <c r="A218" s="13" t="s">
        <v>1593</v>
      </c>
      <c r="B218" s="14" t="s">
        <v>1184</v>
      </c>
      <c r="C218" s="13" t="s">
        <v>516</v>
      </c>
    </row>
    <row r="219" spans="1:3">
      <c r="A219" s="13" t="s">
        <v>1593</v>
      </c>
      <c r="B219" s="14" t="s">
        <v>1192</v>
      </c>
      <c r="C219" s="13" t="s">
        <v>516</v>
      </c>
    </row>
    <row r="220" spans="1:3">
      <c r="A220" s="13" t="s">
        <v>1593</v>
      </c>
      <c r="B220" s="14" t="s">
        <v>1199</v>
      </c>
      <c r="C220" s="13" t="s">
        <v>516</v>
      </c>
    </row>
    <row r="221" spans="1:3">
      <c r="A221" s="13" t="s">
        <v>1593</v>
      </c>
      <c r="B221" s="14" t="s">
        <v>1206</v>
      </c>
      <c r="C221" s="13" t="s">
        <v>1727</v>
      </c>
    </row>
    <row r="222" spans="1:3">
      <c r="A222" s="13" t="s">
        <v>1593</v>
      </c>
      <c r="B222" s="14" t="s">
        <v>1344</v>
      </c>
      <c r="C222" s="13" t="s">
        <v>516</v>
      </c>
    </row>
    <row r="223" spans="1:3">
      <c r="A223" s="13" t="s">
        <v>1593</v>
      </c>
      <c r="B223" s="14" t="s">
        <v>1348</v>
      </c>
      <c r="C223" s="13" t="s">
        <v>516</v>
      </c>
    </row>
    <row r="224" spans="1:3">
      <c r="A224" s="13" t="s">
        <v>1744</v>
      </c>
      <c r="B224" s="14" t="s">
        <v>1367</v>
      </c>
      <c r="C224" s="13" t="s">
        <v>1727</v>
      </c>
    </row>
    <row r="225" spans="1:3">
      <c r="A225" s="13" t="s">
        <v>1744</v>
      </c>
      <c r="B225" s="14" t="s">
        <v>1390</v>
      </c>
      <c r="C225" s="13" t="s">
        <v>387</v>
      </c>
    </row>
    <row r="226" spans="1:3">
      <c r="A226" s="13" t="s">
        <v>1744</v>
      </c>
      <c r="B226" s="14" t="s">
        <v>1392</v>
      </c>
      <c r="C226" s="13" t="s">
        <v>516</v>
      </c>
    </row>
    <row r="227" spans="1:3">
      <c r="A227" s="13" t="s">
        <v>1744</v>
      </c>
      <c r="B227" s="14" t="s">
        <v>1414</v>
      </c>
      <c r="C227" s="13" t="s">
        <v>516</v>
      </c>
    </row>
    <row r="228" spans="1:3">
      <c r="A228" s="13" t="s">
        <v>1744</v>
      </c>
      <c r="B228" s="14" t="s">
        <v>1426</v>
      </c>
      <c r="C228" s="13" t="s">
        <v>516</v>
      </c>
    </row>
    <row r="229" spans="1:3">
      <c r="A229" s="13" t="s">
        <v>1744</v>
      </c>
      <c r="B229" s="14" t="s">
        <v>1434</v>
      </c>
      <c r="C229" s="13" t="s">
        <v>1727</v>
      </c>
    </row>
    <row r="230" spans="1:3">
      <c r="A230" s="13" t="s">
        <v>1744</v>
      </c>
      <c r="B230" s="14" t="s">
        <v>1450</v>
      </c>
      <c r="C230" s="13" t="s">
        <v>516</v>
      </c>
    </row>
    <row r="231" spans="1:3">
      <c r="A231" s="13" t="s">
        <v>1745</v>
      </c>
      <c r="B231" s="14" t="s">
        <v>1467</v>
      </c>
      <c r="C231" s="13" t="s">
        <v>1727</v>
      </c>
    </row>
    <row r="232" spans="1:3">
      <c r="A232" s="13" t="s">
        <v>1746</v>
      </c>
      <c r="B232" s="14" t="s">
        <v>1486</v>
      </c>
      <c r="C232" s="13" t="s">
        <v>1727</v>
      </c>
    </row>
    <row r="233" spans="1:3">
      <c r="A233" s="13" t="s">
        <v>1746</v>
      </c>
      <c r="B233" s="14" t="s">
        <v>1493</v>
      </c>
      <c r="C233" s="13" t="s">
        <v>1727</v>
      </c>
    </row>
    <row r="234" spans="1:3">
      <c r="A234" s="13" t="s">
        <v>1746</v>
      </c>
      <c r="B234" s="14" t="s">
        <v>1558</v>
      </c>
      <c r="C234" s="13" t="s">
        <v>517</v>
      </c>
    </row>
    <row r="235" spans="1:3">
      <c r="A235" s="13" t="s">
        <v>1747</v>
      </c>
      <c r="B235" s="14" t="s">
        <v>1598</v>
      </c>
      <c r="C235" s="13" t="s">
        <v>1727</v>
      </c>
    </row>
    <row r="236" spans="1:3">
      <c r="A236" s="13" t="s">
        <v>1747</v>
      </c>
      <c r="B236" s="14" t="s">
        <v>1601</v>
      </c>
      <c r="C236" s="13" t="s">
        <v>517</v>
      </c>
    </row>
    <row r="237" spans="1:3">
      <c r="A237" s="13" t="s">
        <v>1748</v>
      </c>
      <c r="B237" s="14" t="s">
        <v>1605</v>
      </c>
      <c r="C237" s="13" t="s">
        <v>516</v>
      </c>
    </row>
    <row r="238" spans="1:3">
      <c r="A238" s="13" t="s">
        <v>1748</v>
      </c>
      <c r="B238" s="14" t="s">
        <v>1622</v>
      </c>
      <c r="C238" s="13" t="s">
        <v>445</v>
      </c>
    </row>
    <row r="239" spans="1:3">
      <c r="A239" s="13" t="s">
        <v>1748</v>
      </c>
      <c r="B239" s="14" t="s">
        <v>1628</v>
      </c>
      <c r="C239" s="13" t="s">
        <v>387</v>
      </c>
    </row>
    <row r="240" spans="1:3">
      <c r="A240" s="13" t="s">
        <v>1748</v>
      </c>
      <c r="B240" s="14" t="s">
        <v>1633</v>
      </c>
      <c r="C240" s="13" t="s">
        <v>516</v>
      </c>
    </row>
    <row r="241" spans="1:3">
      <c r="A241" s="13" t="s">
        <v>1748</v>
      </c>
      <c r="B241" s="14" t="s">
        <v>1673</v>
      </c>
      <c r="C241" s="13" t="s">
        <v>445</v>
      </c>
    </row>
    <row r="242" spans="1:3">
      <c r="A242" s="13" t="s">
        <v>1748</v>
      </c>
      <c r="B242" s="14" t="s">
        <v>1677</v>
      </c>
      <c r="C242" s="13" t="s">
        <v>445</v>
      </c>
    </row>
    <row r="243" spans="1:3">
      <c r="A243" s="13" t="s">
        <v>1749</v>
      </c>
      <c r="B243" s="14" t="s">
        <v>1679</v>
      </c>
      <c r="C243" s="13" t="s">
        <v>1727</v>
      </c>
    </row>
    <row r="244" spans="1:3">
      <c r="A244" s="13" t="s">
        <v>1749</v>
      </c>
      <c r="B244" s="14" t="s">
        <v>1687</v>
      </c>
      <c r="C244" s="13" t="s">
        <v>1727</v>
      </c>
    </row>
    <row r="245" spans="1:3">
      <c r="A245" s="13" t="s">
        <v>1752</v>
      </c>
      <c r="B245" s="14" t="s">
        <v>1750</v>
      </c>
      <c r="C245" s="13" t="s">
        <v>1751</v>
      </c>
    </row>
    <row r="247" spans="1:3" ht="21" customHeight="1">
      <c r="A247" s="1" t="s">
        <v>1753</v>
      </c>
    </row>
    <row r="248" spans="1:3">
      <c r="A248" s="3" t="s">
        <v>1754</v>
      </c>
    </row>
    <row r="249" spans="1:3">
      <c r="A249" s="3" t="s">
        <v>1755</v>
      </c>
    </row>
    <row r="250" spans="1:3">
      <c r="A250" s="3" t="s">
        <v>1756</v>
      </c>
    </row>
    <row r="251" spans="1:3">
      <c r="A251" s="3" t="s">
        <v>1757</v>
      </c>
    </row>
    <row r="252" spans="1:3">
      <c r="A252" s="3" t="s">
        <v>1758</v>
      </c>
    </row>
    <row r="253" spans="1:3">
      <c r="A253" s="3" t="s">
        <v>1759</v>
      </c>
    </row>
    <row r="254" spans="1:3">
      <c r="A254" s="3" t="s">
        <v>1760</v>
      </c>
    </row>
    <row r="255" spans="1:3">
      <c r="A255" s="3" t="s">
        <v>1761</v>
      </c>
    </row>
    <row r="256" spans="1:3">
      <c r="A256" s="3" t="s">
        <v>1762</v>
      </c>
    </row>
    <row r="257" spans="1:1">
      <c r="A257" s="3" t="s">
        <v>1763</v>
      </c>
    </row>
    <row r="258" spans="1:1">
      <c r="A258" s="3" t="s">
        <v>1764</v>
      </c>
    </row>
    <row r="259" spans="1:1">
      <c r="A259" s="3" t="s">
        <v>1765</v>
      </c>
    </row>
    <row r="260" spans="1:1">
      <c r="A260" s="3" t="s">
        <v>1766</v>
      </c>
    </row>
    <row r="261" spans="1:1">
      <c r="A261" s="3" t="s">
        <v>1767</v>
      </c>
    </row>
    <row r="262" spans="1:1">
      <c r="A262" s="3" t="s">
        <v>1768</v>
      </c>
    </row>
    <row r="263" spans="1:1">
      <c r="A263" s="3" t="s">
        <v>1769</v>
      </c>
    </row>
    <row r="264" spans="1:1">
      <c r="A264" s="3" t="s">
        <v>1770</v>
      </c>
    </row>
    <row r="265" spans="1:1">
      <c r="A265" s="3" t="s">
        <v>1771</v>
      </c>
    </row>
    <row r="266" spans="1:1">
      <c r="A266" s="3" t="s">
        <v>1772</v>
      </c>
    </row>
    <row r="267" spans="1:1">
      <c r="A267" s="3" t="s">
        <v>1773</v>
      </c>
    </row>
    <row r="268" spans="1:1">
      <c r="A268" s="3" t="s">
        <v>1774</v>
      </c>
    </row>
    <row r="269" spans="1:1">
      <c r="A269" s="3" t="s">
        <v>1775</v>
      </c>
    </row>
    <row r="270" spans="1:1">
      <c r="A270" s="3" t="s">
        <v>1776</v>
      </c>
    </row>
    <row r="271" spans="1:1">
      <c r="A271" s="3" t="s">
        <v>1777</v>
      </c>
    </row>
    <row r="272" spans="1:1">
      <c r="A272" s="3" t="s">
        <v>1778</v>
      </c>
    </row>
    <row r="273" spans="1:1">
      <c r="A273" s="3" t="s">
        <v>1779</v>
      </c>
    </row>
    <row r="274" spans="1:1">
      <c r="A274" s="3" t="s">
        <v>1780</v>
      </c>
    </row>
    <row r="275" spans="1:1">
      <c r="A275" s="3" t="s">
        <v>1781</v>
      </c>
    </row>
    <row r="276" spans="1:1">
      <c r="A276" s="3" t="s">
        <v>1782</v>
      </c>
    </row>
    <row r="277" spans="1:1">
      <c r="A277" s="3" t="s">
        <v>1783</v>
      </c>
    </row>
    <row r="278" spans="1:1">
      <c r="A278" s="3" t="s">
        <v>1784</v>
      </c>
    </row>
    <row r="279" spans="1:1">
      <c r="A279" s="3" t="s">
        <v>1785</v>
      </c>
    </row>
    <row r="280" spans="1:1">
      <c r="A280" s="3" t="s">
        <v>1786</v>
      </c>
    </row>
    <row r="281" spans="1:1">
      <c r="A281" s="3" t="s">
        <v>1787</v>
      </c>
    </row>
    <row r="282" spans="1:1">
      <c r="A282" s="3" t="s">
        <v>1788</v>
      </c>
    </row>
    <row r="283" spans="1:1">
      <c r="A283" s="3" t="s">
        <v>1789</v>
      </c>
    </row>
    <row r="284" spans="1:1">
      <c r="A284" s="3" t="s">
        <v>1790</v>
      </c>
    </row>
    <row r="285" spans="1:1">
      <c r="A285" s="3" t="s">
        <v>1791</v>
      </c>
    </row>
    <row r="286" spans="1:1">
      <c r="A286" s="3" t="s">
        <v>1792</v>
      </c>
    </row>
    <row r="287" spans="1:1">
      <c r="A287" s="3" t="s">
        <v>1793</v>
      </c>
    </row>
    <row r="288" spans="1:1">
      <c r="A288" s="3" t="s">
        <v>1794</v>
      </c>
    </row>
    <row r="289" spans="1:1">
      <c r="A289" s="3" t="s">
        <v>1795</v>
      </c>
    </row>
    <row r="290" spans="1:1">
      <c r="A290" s="3" t="s">
        <v>1796</v>
      </c>
    </row>
    <row r="291" spans="1:1">
      <c r="A291" s="3" t="s">
        <v>1797</v>
      </c>
    </row>
    <row r="292" spans="1:1">
      <c r="A292" s="3" t="s">
        <v>1798</v>
      </c>
    </row>
    <row r="293" spans="1:1">
      <c r="A293" s="3" t="s">
        <v>1799</v>
      </c>
    </row>
    <row r="294" spans="1:1">
      <c r="A294" s="3" t="s">
        <v>1800</v>
      </c>
    </row>
    <row r="295" spans="1:1">
      <c r="A295" s="3" t="s">
        <v>1801</v>
      </c>
    </row>
    <row r="296" spans="1:1">
      <c r="A296" s="3" t="s">
        <v>1802</v>
      </c>
    </row>
    <row r="297" spans="1:1">
      <c r="A297" s="3" t="s">
        <v>1803</v>
      </c>
    </row>
    <row r="298" spans="1:1">
      <c r="A298" s="3" t="s">
        <v>1804</v>
      </c>
    </row>
    <row r="299" spans="1:1">
      <c r="A299" s="3" t="s">
        <v>1805</v>
      </c>
    </row>
    <row r="300" spans="1:1">
      <c r="A300" s="3" t="s">
        <v>1806</v>
      </c>
    </row>
    <row r="301" spans="1:1">
      <c r="A301" s="3" t="s">
        <v>1807</v>
      </c>
    </row>
    <row r="302" spans="1:1">
      <c r="A302" s="3" t="s">
        <v>1808</v>
      </c>
    </row>
    <row r="303" spans="1:1">
      <c r="A303" s="3" t="s">
        <v>1809</v>
      </c>
    </row>
    <row r="304" spans="1:1">
      <c r="A304" s="3" t="s">
        <v>1810</v>
      </c>
    </row>
    <row r="305" spans="1:1">
      <c r="A305" s="3" t="s">
        <v>1811</v>
      </c>
    </row>
    <row r="306" spans="1:1">
      <c r="A306" s="3" t="s">
        <v>1812</v>
      </c>
    </row>
    <row r="307" spans="1:1">
      <c r="A307" s="3" t="s">
        <v>1813</v>
      </c>
    </row>
    <row r="308" spans="1:1">
      <c r="A308" s="3" t="s">
        <v>1814</v>
      </c>
    </row>
    <row r="309" spans="1:1">
      <c r="A309" s="3" t="s">
        <v>1815</v>
      </c>
    </row>
    <row r="310" spans="1:1">
      <c r="A310" s="3" t="s">
        <v>1816</v>
      </c>
    </row>
    <row r="311" spans="1:1">
      <c r="A311" s="3" t="s">
        <v>1817</v>
      </c>
    </row>
    <row r="312" spans="1:1">
      <c r="A312" s="3" t="s">
        <v>1818</v>
      </c>
    </row>
    <row r="313" spans="1:1">
      <c r="A313" s="3" t="s">
        <v>1819</v>
      </c>
    </row>
    <row r="314" spans="1:1">
      <c r="A314" s="3" t="s">
        <v>1820</v>
      </c>
    </row>
    <row r="315" spans="1:1">
      <c r="A315" s="3" t="s">
        <v>1821</v>
      </c>
    </row>
    <row r="316" spans="1:1">
      <c r="A316" s="3" t="s">
        <v>1822</v>
      </c>
    </row>
    <row r="317" spans="1:1">
      <c r="A317" s="3" t="s">
        <v>1823</v>
      </c>
    </row>
    <row r="318" spans="1:1">
      <c r="A318" s="3" t="s">
        <v>1824</v>
      </c>
    </row>
    <row r="319" spans="1:1">
      <c r="A319" s="3" t="s">
        <v>1825</v>
      </c>
    </row>
    <row r="320" spans="1:1">
      <c r="A320" s="3"/>
    </row>
    <row r="321" spans="1:1">
      <c r="A321" s="3" t="s">
        <v>1826</v>
      </c>
    </row>
  </sheetData>
  <sheetProtection sheet="1" objects="1" scenarios="1" sort="0" autoFilter="0"/>
  <autoFilter ref="A24:C245"/>
  <hyperlinks>
    <hyperlink ref="B25" location="'Input'!B6" display="1000. Company, charging year, data version"/>
    <hyperlink ref="B26" location="'Input'!B11" display="1001. CDCM target revenue (£ unless otherwise stated)"/>
    <hyperlink ref="B27" location="'Input'!B59" display="1010. Financial and general assumptions"/>
    <hyperlink ref="B28" location="'Input'!B69" display="1017. Diversity allowance between top and bottom of network level"/>
    <hyperlink ref="B29" location="'Input'!B81" display="1018. Proportion of relevant load going through 132kV/HV direct transformation"/>
    <hyperlink ref="B30" location="'Input'!B86" display="1019. Network model GSP peak demand (MW)"/>
    <hyperlink ref="B31" location="'Input'!B91" display="1020. Gross asset cost by network level (£)"/>
    <hyperlink ref="B32" location="'Input'!B103" display="1022. LV service model asset cost (£)"/>
    <hyperlink ref="B33" location="'Input'!B108" display="1023. HV service model asset cost (£)"/>
    <hyperlink ref="B34" location="'Input'!B113" display="1025. Matrix of applicability of LV service models to tariffs with fixed charges"/>
    <hyperlink ref="B35" location="'Input'!B139" display="1026. Matrix of applicability of LV service models to unmetered tariffs"/>
    <hyperlink ref="B36" location="'Input'!B144" display="1028. Matrix of applicability of HV service models to tariffs with fixed charges"/>
    <hyperlink ref="B37" location="'Input'!B155" display="1032. Loss adjustment factors to transmission"/>
    <hyperlink ref="B38" location="'Input'!B161" display="1037. Embedded network (LDNO) discounts"/>
    <hyperlink ref="B39" location="'Input'!B167" display="1041. Load profile data for demand users"/>
    <hyperlink ref="B40" location="'Input'!B193" display="1053. Volume forecasts for the charging year"/>
    <hyperlink ref="B41" location="'Input'!B307" display="1055. Transmission exit charges (£/year)"/>
    <hyperlink ref="B42" location="'Input'!B312" display="1059. Other expenditure"/>
    <hyperlink ref="B43" location="'Input'!B320" display="1060. Customer contributions under current connection charging policy"/>
    <hyperlink ref="B44" location="'Input'!B328" display="1061. Average split of rate 1 units by distribution time band"/>
    <hyperlink ref="B45" location="'Input'!B341" display="1062. Average split of rate 2 units by distribution time band"/>
    <hyperlink ref="B46" location="'Input'!B350" display="1064. Average split of rate 1 units by special distribution time band"/>
    <hyperlink ref="B47" location="'Input'!B360" display="1066. Typical annual hours by special distribution time band"/>
    <hyperlink ref="B48" location="'Input'!B367" display="1068. Typical annual hours by distribution time band"/>
    <hyperlink ref="B49" location="'Input'!B374" display="1069. Peaking probabilities by network level"/>
    <hyperlink ref="B50" location="'Input'!B389" display="1092. Average kVAr by kVA, by network level"/>
    <hyperlink ref="B51" location="'Input'!B394" display="1201. Current tariff information"/>
    <hyperlink ref="B52" location="'LAFs'!B13" display="2001. Loss adjustment factors to transmission"/>
    <hyperlink ref="B53" location="'LAFs'!B50" display="2002. Mapping of DRM network levels to core network levels"/>
    <hyperlink ref="B54" location="'LAFs'!B66" display="2003. Loss adjustment factor to transmission for each DRM network level"/>
    <hyperlink ref="B55" location="'LAFs'!B82" display="2004. Loss adjustment factor to transmission for each network level"/>
    <hyperlink ref="B56" location="'LAFs'!B90" display="2005. Network use factors"/>
    <hyperlink ref="B57" location="'LAFs'!B130" display="2006. Proportion going through 132kV/EHV"/>
    <hyperlink ref="B58" location="'LAFs'!B138" display="2007. Proportion going through EHV"/>
    <hyperlink ref="B59" location="'LAFs'!B146" display="2008. Proportion going through EHV/HV"/>
    <hyperlink ref="B60" location="'LAFs'!B159" display="2009. Rerouteing matrix for all network levels"/>
    <hyperlink ref="B61" location="'LAFs'!B176" display="2010. Network use factors: interim step in calculations before adjustments"/>
    <hyperlink ref="B62" location="'LAFs'!B218" display="2011. Network use factors for all tariffs"/>
    <hyperlink ref="B63" location="'LAFs'!B260" display="2012. Loss adjustment factors between end user meter reading and each network level, scaled by network use"/>
    <hyperlink ref="B64" location="'DRM'!B11" display="2101. Annuity rate"/>
    <hyperlink ref="B65" location="'DRM'!B20" display="2102. Loss adjustment factor to transmission for each core level"/>
    <hyperlink ref="B66" location="'DRM'!B30" display="2103. Loss adjustment factors"/>
    <hyperlink ref="B67" location="'DRM'!B47" display="2104. Diversity calculations"/>
    <hyperlink ref="B68" location="'DRM'!B63" display="2105. Network model total maximum demand at substation (MW)"/>
    <hyperlink ref="B69" location="'DRM'!B79" display="2106. Network model contribution to system maximum load measured at network level exit (MW)"/>
    <hyperlink ref="B70" location="'DRM'!B97" display="2107. Rerouteing matrix for DRM network levels"/>
    <hyperlink ref="B71" location="'DRM'!B112" display="2108. GSP simultaneous maximum load assumed through each network level (MW)"/>
    <hyperlink ref="B72" location="'DRM'!B129" display="2109. Network model annuity by simultaneous maximum load for each network level (£/kW/year)"/>
    <hyperlink ref="B73" location="'SM'!B10" display="2201. Asset £/customer from LV service models"/>
    <hyperlink ref="B74" location="'SM'!B38" display="2202. LV unmetered service model assets £/(MWh/year)"/>
    <hyperlink ref="B75" location="'SM'!B48" display="2203. LV unmetered service model asset charge (p/kWh)"/>
    <hyperlink ref="B76" location="'SM'!B57" display="2204. Asset £/customer from HV service models"/>
    <hyperlink ref="B77" location="'SM'!B71" display="2205. Service model assets by tariff (£)"/>
    <hyperlink ref="B78" location="'SM'!B117" display="2206. Replacement annuities for service models"/>
    <hyperlink ref="B79" location="'Loads'!B18" display="2301. Demand coefficient (load at time of system maximum load divided by average load)"/>
    <hyperlink ref="B80" location="'Loads'!B45" display="2302. Load coefficient"/>
    <hyperlink ref="B81" location="'Loads'!B82" display="2303. Discount map"/>
    <hyperlink ref="B82" location="'Loads'!B210" display="2304. LDNO discounts and volumes adjusted for discount"/>
    <hyperlink ref="B83" location="'Loads'!B333" display="2305. Equivalent volume for each end user"/>
    <hyperlink ref="B84" location="'Multi'!B12" display="2401. Adjust annual hours by distribution time band to match days in year"/>
    <hyperlink ref="B85" location="'Multi'!B25" display="2402. Normalisation of split of rate 1 units by time band"/>
    <hyperlink ref="B86" location="'Multi'!B42" display="2403. Split of rate 1 units between distribution time bands"/>
    <hyperlink ref="B87" location="'Multi'!B74" display="2404. Normalisation of split of rate 2 units by time band"/>
    <hyperlink ref="B88" location="'Multi'!B87" display="2405. Split of rate 2 units between distribution time bands"/>
    <hyperlink ref="B89" location="'Multi'!B107" display="2406. Split of rate 3 units between distribution time bands (default)"/>
    <hyperlink ref="B90" location="'Multi'!B127" display="2407. All units (MWh)"/>
    <hyperlink ref="B91" location="'Multi'!B174" display="2408. Calculation of implied load coefficients for one-rate users"/>
    <hyperlink ref="B92" location="'Multi'!B192" display="2409. Calculation of implied load coefficients for two-rate users"/>
    <hyperlink ref="B93" location="'Multi'!B215" display="2410. Calculation of implied load coefficients for three-rate users"/>
    <hyperlink ref="B94" location="'Multi'!B232" display="2411. Calculation of adjusted time band load coefficients"/>
    <hyperlink ref="B95" location="'Multi'!B264" display="2412. Normalisation of peaking probabilities"/>
    <hyperlink ref="B96" location="'Multi'!B280" display="2413. Peaking probabilities by network level (reshaped)"/>
    <hyperlink ref="B97" location="'Multi'!B291" display="2414. Pseudo load coefficient by time band and network level"/>
    <hyperlink ref="B98" location="'Multi'!B318" display="2415. Single rate non half hourly pseudo timeband load coefficients"/>
    <hyperlink ref="B99" location="'Multi'!B327" display="2416. Single rate non half hourly units (MWh)"/>
    <hyperlink ref="B100" location="'Multi'!B336" display="2417. Single rate non half hourly timeband use"/>
    <hyperlink ref="B101" location="'Multi'!B346" display="2418. Single rate non half hourly tariff pseudo load coefficient"/>
    <hyperlink ref="B102" location="'Multi'!B355" display="2419. Multi rate non half hourly units (MWh)"/>
    <hyperlink ref="B103" location="'Multi'!B364" display="2420. Multi rate non half hourly pseudo timeband load coefficients"/>
    <hyperlink ref="B104" location="'Multi'!B373" display="2421. Multi rate non half hourly timeband use"/>
    <hyperlink ref="B105" location="'Multi'!B383" display="2422. Multi rate non half hourly tariff pseudo load coefficient"/>
    <hyperlink ref="B106" location="'Multi'!B392" display="2423. Off-peak non half hourly units (MWh)"/>
    <hyperlink ref="B107" location="'Multi'!B401" display="2424. Off-peak non half hourly pseudo timeband load coefficients"/>
    <hyperlink ref="B108" location="'Multi'!B410" display="2425. Off-peak non half hourly timeband use"/>
    <hyperlink ref="B109" location="'Multi'!B420" display="2426. Off-peak non half hourly tariff pseudo load coefficient"/>
    <hyperlink ref="B110" location="'Multi'!B429" display="2427. Aggregated half hourly units (MWh)"/>
    <hyperlink ref="B111" location="'Multi'!B438" display="2428. Aggregated half hourly pseudo timeband load coefficients"/>
    <hyperlink ref="B112" location="'Multi'!B447" display="2429. Aggregated half hourly timeband use"/>
    <hyperlink ref="B113" location="'Multi'!B457" display="2430. Aggregated half hourly tariff pseudo load coefficient"/>
    <hyperlink ref="B114" location="'Multi'!B471" display="2431. Average non half hourly tariff pseudo load coefficient"/>
    <hyperlink ref="B115" location="'Multi'!B485" display="2432. Average non half hourly timeband use"/>
    <hyperlink ref="B116" location="'Multi'!B495" display="2433. Aggregated half hourly tariff pseudo load coefficient using average non half hourly unit mix"/>
    <hyperlink ref="B117" location="'Multi'!B505" display="2434. Relative correction factor for aggregated half hourly tariff"/>
    <hyperlink ref="B118" location="'Multi'!B522" display="2435. Correction factor for non half hourly tariffs"/>
    <hyperlink ref="B119" location="'Multi'!B532" display="2436. Single rate non half hourly corrected pseudo timeband load coefficient"/>
    <hyperlink ref="B120" location="'Multi'!B542" display="2437. Multi rate non half hourly corrected pseudo timeband load coefficient"/>
    <hyperlink ref="B121" location="'Multi'!B552" display="2438. Off-peak non half hourly corrected pseudo timeband load coefficient"/>
    <hyperlink ref="B122" location="'Multi'!B563" display="2439. Aggregated half hourly corrected pseudo timeband load coefficient"/>
    <hyperlink ref="B123" location="'Multi'!B576" display="2440. Pseudo load coefficient by time band and network level (equalised)"/>
    <hyperlink ref="B124" location="'Multi'!B604" display="2441. Unit rate 1 pseudo load coefficient by network level"/>
    <hyperlink ref="B125" location="'Multi'!B632" display="2442. Unit rate 2 pseudo load coefficient by network level"/>
    <hyperlink ref="B126" location="'Multi'!B656" display="2443. Unit rate 3 pseudo load coefficient by network level"/>
    <hyperlink ref="B127" location="'Multi'!B678" display="2444. Adjust annual hours by special distribution time band to match days in year"/>
    <hyperlink ref="B128" location="'Multi'!B691" display="2445. Normalisation of split of rate 1 units by special time band"/>
    <hyperlink ref="B129" location="'Multi'!B703" display="2446. Split of rate 1 units between special distribution time bands"/>
    <hyperlink ref="B130" location="'Multi'!B712" display="2447. Split of rate 2 units between special distribution time bands (default)"/>
    <hyperlink ref="B131" location="'Multi'!B717" display="2448. Split of rate 3 units between special distribution time bands (default)"/>
    <hyperlink ref="B132" location="'Multi'!B732" display="2449. Calculation of implied special load coefficients for one-rate users"/>
    <hyperlink ref="B133" location="'Multi'!B754" display="2450. Calculation of implied special load coefficients for three-rate users"/>
    <hyperlink ref="B134" location="'Multi'!B768" display="2451. Estimated contributions to peak demand"/>
    <hyperlink ref="B135" location="'Multi'!B781" display="2452. Load coefficient correction factor for the group"/>
    <hyperlink ref="B136" location="'Multi'!B796" display="2453. Calculation of special peaking probabilities"/>
    <hyperlink ref="B137" location="'Multi'!B814" display="2454. Special peaking probabilities by network level"/>
    <hyperlink ref="B138" location="'Multi'!B830" display="2455. Special peaking probabilities by network level (reshaped)"/>
    <hyperlink ref="B139" location="'Multi'!B841" display="2456. Pseudo load coefficient by special time band and network level"/>
    <hyperlink ref="B140" location="'Multi'!B850" display="2457. Unit rate 1 pseudo load coefficient by network level (special)"/>
    <hyperlink ref="B141" location="'Multi'!B863" display="2458. Unit rate 2 pseudo load coefficient by network level (special)"/>
    <hyperlink ref="B142" location="'Multi'!B872" display="2459. Unit rate 3 pseudo load coefficient by network level (special)"/>
    <hyperlink ref="B143" location="'Multi'!B881" display="2460. Unit rate 1 pseudo load coefficient by network level (combined)"/>
    <hyperlink ref="B144" location="'Multi'!B914" display="2461. Unit rate 2 pseudo load coefficient by network level (combined)"/>
    <hyperlink ref="B145" location="'Multi'!B939" display="2462. Unit rate 3 pseudo load coefficient by network level (combined)"/>
    <hyperlink ref="B146" location="'SMD'!B11" display="2501. Contributions of users on one-rate multi tariffs to system simultaneous maximum load by network level (kW)"/>
    <hyperlink ref="B147" location="'SMD'!B31" display="2502. Contributions of users on two-rate multi tariffs to system simultaneous maximum load by network level (kW)"/>
    <hyperlink ref="B148" location="'SMD'!B50" display="2503. Contributions of users on three-rate multi tariffs to system simultaneous maximum load by network level (kW)"/>
    <hyperlink ref="B149" location="'SMD'!B72" display="2504. Estimated contributions of users on each tariff to system simultaneous maximum load by network level (kW)"/>
    <hyperlink ref="B150" location="'SMD'!B115" display="2505. Contributions of users on each tariff to system simultaneous maximum load by network level (kW)"/>
    <hyperlink ref="B151" location="'SMD'!B155" display="2506. Forecast system simultaneous maximum load (kW) from forecast units"/>
    <hyperlink ref="B152" location="'AMD'!B12" display="2601. Pre-processing of data for standing charge factors"/>
    <hyperlink ref="B153" location="'AMD'!B40" display="2602. Standing charges factors adapted to use 132kV/HV"/>
    <hyperlink ref="B154" location="'AMD'!B70" display="2603. Capacity-based contributions to chargeable aggregate maximum load by network level (kW)"/>
    <hyperlink ref="B155" location="'AMD'!B84" display="2604. Unit-based contributions to chargeable aggregate maximum load (kW)"/>
    <hyperlink ref="B156" location="'AMD'!B101" display="2605. Contributions to aggregate maximum load by network level (kW)"/>
    <hyperlink ref="B157" location="'AMD'!B120" display="2606. Forecast chargeable aggregate maximum load (kW)"/>
    <hyperlink ref="B158" location="'AMD'!B129" display="2607. Forecast simultaneous load subject to standing charge factors (kW)"/>
    <hyperlink ref="B159" location="'AMD'!B155" display="2608. Forecast simultaneous load replaced by standing charge (kW)"/>
    <hyperlink ref="B160" location="'AMD'!B164" display="2609. Calculated LV diversity allowance"/>
    <hyperlink ref="B161" location="'AMD'!B169" display="2610. Network level mapping for diversity allowances"/>
    <hyperlink ref="B162" location="'AMD'!B185" display="2611. Diversity allowances including 132kV/HV"/>
    <hyperlink ref="B163" location="'AMD'!B202" display="2612. Diversity allowances (including calculated LV value)"/>
    <hyperlink ref="B164" location="'AMD'!B213" display="2613. Forecast simultaneous maximum load (kW) adjusted for standing charges"/>
    <hyperlink ref="B165" location="'Otex'!B9" display="2701. Operating expenditure coded by network level (£/year)"/>
    <hyperlink ref="B166" location="'Otex'!B19" display="2702. Network model assets (£) scaled by load forecast"/>
    <hyperlink ref="B167" location="'Otex'!B27" display="2703. Annual consumption by tariff for unmetered users (MWh)"/>
    <hyperlink ref="B168" location="'Otex'!B39" display="2704. Total unmetered units"/>
    <hyperlink ref="B169" location="'Otex'!B55" display="2705. Service model asset data"/>
    <hyperlink ref="B170" location="'Otex'!B67" display="2706. Data for allocation of operating expenditure"/>
    <hyperlink ref="B171" location="'Otex'!B78" display="2707. Amount of expenditure to be allocated according to asset values (£/year)"/>
    <hyperlink ref="B172" location="'Otex'!B89" display="2708. Total operating expenditure by network level  (£/year)"/>
    <hyperlink ref="B173" location="'Otex'!B98" display="2709. Operating expenditure percentage by network level"/>
    <hyperlink ref="B174" location="'Otex'!B107" display="2710. Unit operating expenditure based on simultaneous maximum load (£/kW/year)"/>
    <hyperlink ref="B175" location="'Otex'!B120" display="2711. Operating expenditure for customer assets p/MPAN/day"/>
    <hyperlink ref="B176" location="'Otex'!B161" display="2712. Operating expenditure for unmetered customer assets (p/kWh)"/>
    <hyperlink ref="B177" location="'Contrib'!B6" display="2801. Network level of supply (for customer contributions) by tariff"/>
    <hyperlink ref="B178" location="'Contrib'!B33" display="2802. Contribution proportion of asset annuities, by customer type and network level of assets"/>
    <hyperlink ref="B179" location="'Contrib'!B49" display="2803. Proportion of asset annuities deemed to be covered by customer contributions"/>
    <hyperlink ref="B180" location="'Contrib'!B78" display="2804. Proportion of annual charge covered by contributions (for all charging levels)"/>
    <hyperlink ref="B181" location="'Yard'!B10" display="2901. Unit cost at each level, £/kW/year (relative to system simultaneous maximum load)"/>
    <hyperlink ref="B182" location="'Yard'!B22" display="2902. Pay-as-you-go yardstick unit costs by charging level (p/kWh)"/>
    <hyperlink ref="B183" location="'Yard'!B66" display="2903. Contributions to pay-as-you-go unit rate 1 (p/kWh)"/>
    <hyperlink ref="B184" location="'Yard'!B102" display="2904. Contributions to pay-as-you-go unit rate 2 (p/kWh)"/>
    <hyperlink ref="B185" location="'Yard'!B130" display="2905. Contributions to pay-as-you-go unit rate 3 (p/kWh)"/>
    <hyperlink ref="B186" location="'Standing'!B10" display="3001. Costs based on aggregate maximum load (£/kW/year)"/>
    <hyperlink ref="B187" location="'Standing'!B24" display="3002. Capacity elements p/kVA/day"/>
    <hyperlink ref="B188" location="'Standing'!B51" display="3003. Yardstick components p/kWh (taking account of standing charges)"/>
    <hyperlink ref="B189" location="'Standing'!B78" display="3004. Contributions to unit rate 1 p/kWh by network level (taking account of standing charges)"/>
    <hyperlink ref="B190" location="'Standing'!B105" display="3005. Contributions to unit rate 2 p/kWh by network level (taking account of standing charges)"/>
    <hyperlink ref="B191" location="'Standing'!B124" display="3006. Contributions to unit rate 3 p/kWh by network level (taking account of standing charges)"/>
    <hyperlink ref="B192" location="'Standing'!B141" display="3007. Exceeded capacity charge elements p/kVA/day"/>
    <hyperlink ref="B193" location="'AggCap'!B6" display="3101. Mapping of tariffs to tariff groups"/>
    <hyperlink ref="B194" location="'AggCap'!B26" display="3102. Capacity use for tariffs charged for capacity on an exit point basis"/>
    <hyperlink ref="B195" location="'AggCap'!B43" display="3103. Aggregate capacity (kW)"/>
    <hyperlink ref="B196" location="'AggCap'!B52" display="3104. Aggregate number of users charged for capacity on an exit point basis"/>
    <hyperlink ref="B197" location="'AggCap'!B62" display="3105. Average maximum kVA by exit point"/>
    <hyperlink ref="B198" location="'AggCap'!B71" display="3106. Deemed average maximum kVA for each tariff"/>
    <hyperlink ref="B199" location="'AggCap'!B88" display="3107. Capacity-driven fixed charge elements from standing charges factors p/MPAN/day"/>
    <hyperlink ref="B200" location="'Reactive'!B7" display="3201. Network use factors for generator reactive unit charges"/>
    <hyperlink ref="B201" location="'Reactive'!B20" display="3202. Standard components p/kWh for reactive power (absolute value)"/>
    <hyperlink ref="B202" location="'Reactive'!B32" display="3203. Standard reactive p/kVArh"/>
    <hyperlink ref="B203" location="'Reactive'!B42" display="3204. Absolute value of load coefficient (kW peak / average kW)"/>
    <hyperlink ref="B204" location="'Reactive'!B61" display="3205. Pay-as-you-go components p/kWh for reactive power (absolute value)"/>
    <hyperlink ref="B205" location="'Reactive'!B76" display="3206. Pay-as-you-go reactive p/kVArh"/>
    <hyperlink ref="B206" location="'Aggreg'!B14" display="3301. Unit rate 1 p/kWh (elements)"/>
    <hyperlink ref="B207" location="'Aggreg'!B58" display="3302. Unit rate 2 p/kWh (elements)"/>
    <hyperlink ref="B208" location="'Aggreg'!B102" display="3303. Unit rate 3 p/kWh (elements)"/>
    <hyperlink ref="B209" location="'Aggreg'!B146" display="3304. Fixed charge p/MPAN/day (elements)"/>
    <hyperlink ref="B210" location="'Aggreg'!B186" display="3305. Capacity charge p/kVA/day (elements)"/>
    <hyperlink ref="B211" location="'Aggreg'!B226" display="3306. Exceeded capacity charge p/kVA/day (elements)"/>
    <hyperlink ref="B212" location="'Aggreg'!B267" display="3307. Reactive power charge p/kVArh (elements)"/>
    <hyperlink ref="B213" location="'Aggreg'!B314" display="3308. Summary of charges before revenue matching"/>
    <hyperlink ref="B214" location="'Revenue'!B22" display="3401. Net revenues by tariff before matching (£)"/>
    <hyperlink ref="B215" location="'Revenue'!B65" display="3402. Target CDCM revenue"/>
    <hyperlink ref="B216" location="'Revenue'!B76" display="3403. Revenue surplus or shortfall"/>
    <hyperlink ref="B217" location="'Adder'!B11" display="3501. Adder value at which the minimum is breached"/>
    <hyperlink ref="B218" location="'Adder'!B55" display="3502. Marginal revenue effect of adder"/>
    <hyperlink ref="B219" location="'Adder'!B98" display="3503. Constraint-free solution"/>
    <hyperlink ref="B220" location="'Adder'!B109" display="3504. Starting point"/>
    <hyperlink ref="B221" location="'Adder'!B138" display="3505. Solve for General adder rate (p/kWh)"/>
    <hyperlink ref="B222" location="'Adder'!B245" display="3506. General adder rate (p/kWh)"/>
    <hyperlink ref="B223" location="'Adder'!B264" display="3507. Adder"/>
    <hyperlink ref="B224" location="'Adjust'!B18" display="3601. Tariffs before rounding"/>
    <hyperlink ref="B225" location="'Adjust'!B55" display="3602. Decimal places"/>
    <hyperlink ref="B226" location="'Adjust'!B77" display="3603. Tariff rounding"/>
    <hyperlink ref="B227" location="'Adjust'!B131" display="3604. All the way tariffs"/>
    <hyperlink ref="B228" location="'Adjust'!B185" display="3605. Net revenues by tariff from rounding"/>
    <hyperlink ref="B229" location="'Adjust'!B233" display="3606. Revenue forecast summary"/>
    <hyperlink ref="B230" location="'Adjust'!B250" display="3607. Tariffs"/>
    <hyperlink ref="B231" location="'Tariffs'!B15" display="3701. Tariffs"/>
    <hyperlink ref="B232" location="'Summary'!B13" display="3801. Headline parameters"/>
    <hyperlink ref="B233" location="'Summary'!B47" display="3802. Revenue summary"/>
    <hyperlink ref="B234" location="'Summary'!B171" display="3803. Revenue summary by tariff component"/>
    <hyperlink ref="B235" location="'M-Rev'!B7" display="3901. Revenue matrix by tariff"/>
    <hyperlink ref="B236" location="'M-Rev'!B45" display="3902. Revenues by charging element and network level"/>
    <hyperlink ref="B237" location="'CData'!B24" display="4001. Revenues under current tariffs (£)"/>
    <hyperlink ref="B238" location="'CData'!B58" display="4002. All-the-way volumes"/>
    <hyperlink ref="B239" location="'CData'!B95" display="4003. Normalised to"/>
    <hyperlink ref="B240" location="'CData'!B159" display="4004. Normalised volumes for comparisons"/>
    <hyperlink ref="B241" location="'CData'!B275" display="4005. LDNO LV charges (normalised £)"/>
    <hyperlink ref="B242" location="'CData'!B307" display="4006. LDNO HV charges (normalised £)"/>
    <hyperlink ref="B243" location="'CTables'!B13" display="4101. Comparison with current all-the-way demand tariffs"/>
    <hyperlink ref="B244" location="'CTables'!B44" display="4102. LDNO margins in use of system charges"/>
    <hyperlink ref="B245" location="'M-ATW'!A1" display="Tariff matrices"/>
  </hyperlinks>
  <pageMargins left="0.7" right="0.7" top="0.75" bottom="0.75" header="0.3" footer="0.3"/>
  <pageSetup paperSize="9" scale="50" orientation="portrait"/>
  <headerFooter>
    <oddHeader>&amp;L&amp;A&amp;C&amp;R&amp;P of &amp;N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3" ht="21" customHeight="1">
      <c r="A1" s="1" t="str">
        <f>"Other expenditure"&amp;" for "&amp;'Input'!B7&amp;" in "&amp;'Input'!C7&amp;" ("&amp;'Input'!D7&amp;")"</f>
        <v>Not calculated: open in spreadsheet app and allow calculations</v>
      </c>
    </row>
    <row r="3" spans="1:13" ht="21" customHeight="1">
      <c r="A3" s="1" t="s">
        <v>910</v>
      </c>
    </row>
    <row r="4" spans="1:13">
      <c r="A4" s="3" t="s">
        <v>383</v>
      </c>
    </row>
    <row r="5" spans="1:13">
      <c r="A5" s="33" t="s">
        <v>911</v>
      </c>
    </row>
    <row r="6" spans="1:13">
      <c r="A6" s="3" t="s">
        <v>912</v>
      </c>
    </row>
    <row r="7" spans="1:13">
      <c r="A7" s="3" t="s">
        <v>401</v>
      </c>
    </row>
    <row r="9" spans="1:13">
      <c r="B9" s="15" t="s">
        <v>326</v>
      </c>
      <c r="C9" s="15" t="s">
        <v>913</v>
      </c>
      <c r="D9" s="15" t="s">
        <v>914</v>
      </c>
      <c r="E9" s="15" t="s">
        <v>915</v>
      </c>
      <c r="F9" s="15" t="s">
        <v>916</v>
      </c>
      <c r="G9" s="15" t="s">
        <v>917</v>
      </c>
      <c r="H9" s="15" t="s">
        <v>918</v>
      </c>
      <c r="I9" s="15" t="s">
        <v>919</v>
      </c>
      <c r="J9" s="15" t="s">
        <v>920</v>
      </c>
      <c r="K9" s="15" t="s">
        <v>921</v>
      </c>
      <c r="L9" s="15" t="s">
        <v>922</v>
      </c>
    </row>
    <row r="10" spans="1:13">
      <c r="A10" s="4" t="s">
        <v>923</v>
      </c>
      <c r="B10" s="45">
        <f>'Input'!$B308</f>
        <v>0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17"/>
    </row>
    <row r="12" spans="1:13" ht="21" customHeight="1">
      <c r="A12" s="1" t="s">
        <v>924</v>
      </c>
    </row>
    <row r="13" spans="1:13">
      <c r="A13" s="3" t="s">
        <v>383</v>
      </c>
    </row>
    <row r="14" spans="1:13">
      <c r="A14" s="33" t="s">
        <v>478</v>
      </c>
    </row>
    <row r="15" spans="1:13">
      <c r="A15" s="33" t="s">
        <v>925</v>
      </c>
    </row>
    <row r="16" spans="1:13">
      <c r="A16" s="33" t="s">
        <v>926</v>
      </c>
    </row>
    <row r="17" spans="1:10">
      <c r="A17" s="3" t="s">
        <v>927</v>
      </c>
    </row>
    <row r="19" spans="1:10">
      <c r="B19" s="15" t="s">
        <v>338</v>
      </c>
      <c r="C19" s="15" t="s">
        <v>339</v>
      </c>
      <c r="D19" s="15" t="s">
        <v>340</v>
      </c>
      <c r="E19" s="15" t="s">
        <v>341</v>
      </c>
      <c r="F19" s="15" t="s">
        <v>342</v>
      </c>
      <c r="G19" s="15" t="s">
        <v>343</v>
      </c>
      <c r="H19" s="15" t="s">
        <v>344</v>
      </c>
      <c r="I19" s="15" t="s">
        <v>345</v>
      </c>
    </row>
    <row r="20" spans="1:10">
      <c r="A20" s="4" t="s">
        <v>928</v>
      </c>
      <c r="B20" s="43">
        <f>IF('DRM'!$B$113,'AMD'!$C214*'Input'!$B$92/'DRM'!$B$113/1000,0)</f>
        <v>0</v>
      </c>
      <c r="C20" s="43">
        <f>IF('DRM'!$B$114,'AMD'!$D214*'Input'!$B$93/'DRM'!$B$114/1000,0)</f>
        <v>0</v>
      </c>
      <c r="D20" s="43">
        <f>IF('DRM'!$B$115,'AMD'!$E214*'Input'!$B$94/'DRM'!$B$115/1000,0)</f>
        <v>0</v>
      </c>
      <c r="E20" s="43">
        <f>IF('DRM'!$B$116,'AMD'!$F214*'Input'!$B$95/'DRM'!$B$116/1000,0)</f>
        <v>0</v>
      </c>
      <c r="F20" s="43">
        <f>IF('DRM'!$B$117,'AMD'!$G214*'Input'!$B$96/'DRM'!$B$117/1000,0)</f>
        <v>0</v>
      </c>
      <c r="G20" s="43">
        <f>IF('DRM'!$B$118,'AMD'!$H214*'Input'!$B$97/'DRM'!$B$118/1000,0)</f>
        <v>0</v>
      </c>
      <c r="H20" s="43">
        <f>IF('DRM'!$B$119,'AMD'!$I214*'Input'!$B$98/'DRM'!$B$119/1000,0)</f>
        <v>0</v>
      </c>
      <c r="I20" s="43">
        <f>IF('DRM'!$B$120,'AMD'!$J214*'Input'!$B$99/'DRM'!$B$120/1000,0)</f>
        <v>0</v>
      </c>
      <c r="J20" s="17"/>
    </row>
    <row r="22" spans="1:10" ht="21" customHeight="1">
      <c r="A22" s="1" t="s">
        <v>929</v>
      </c>
    </row>
    <row r="23" spans="1:10">
      <c r="A23" s="3" t="s">
        <v>383</v>
      </c>
    </row>
    <row r="24" spans="1:10">
      <c r="A24" s="33" t="s">
        <v>610</v>
      </c>
    </row>
    <row r="25" spans="1:10">
      <c r="A25" s="3" t="s">
        <v>669</v>
      </c>
    </row>
    <row r="27" spans="1:10">
      <c r="B27" s="15" t="s">
        <v>930</v>
      </c>
    </row>
    <row r="28" spans="1:10">
      <c r="A28" s="4" t="s">
        <v>233</v>
      </c>
      <c r="B28" s="45">
        <f>'Multi'!B$142</f>
        <v>0</v>
      </c>
      <c r="C28" s="17"/>
    </row>
    <row r="29" spans="1:10">
      <c r="A29" s="4" t="s">
        <v>234</v>
      </c>
      <c r="B29" s="45">
        <f>'Multi'!B$143</f>
        <v>0</v>
      </c>
      <c r="C29" s="17"/>
    </row>
    <row r="30" spans="1:10">
      <c r="A30" s="4" t="s">
        <v>235</v>
      </c>
      <c r="B30" s="45">
        <f>'Multi'!B$144</f>
        <v>0</v>
      </c>
      <c r="C30" s="17"/>
    </row>
    <row r="31" spans="1:10">
      <c r="A31" s="4" t="s">
        <v>236</v>
      </c>
      <c r="B31" s="45">
        <f>'Multi'!B$145</f>
        <v>0</v>
      </c>
      <c r="C31" s="17"/>
    </row>
    <row r="32" spans="1:10">
      <c r="A32" s="4" t="s">
        <v>237</v>
      </c>
      <c r="B32" s="45">
        <f>'Multi'!B$146</f>
        <v>0</v>
      </c>
      <c r="C32" s="17"/>
    </row>
    <row r="34" spans="1:3" ht="21" customHeight="1">
      <c r="A34" s="1" t="s">
        <v>931</v>
      </c>
    </row>
    <row r="35" spans="1:3">
      <c r="A35" s="3" t="s">
        <v>383</v>
      </c>
    </row>
    <row r="36" spans="1:3">
      <c r="A36" s="33" t="s">
        <v>932</v>
      </c>
    </row>
    <row r="37" spans="1:3">
      <c r="A37" s="3" t="s">
        <v>855</v>
      </c>
    </row>
    <row r="39" spans="1:3">
      <c r="B39" s="15" t="s">
        <v>933</v>
      </c>
    </row>
    <row r="40" spans="1:3">
      <c r="A40" s="4" t="s">
        <v>933</v>
      </c>
      <c r="B40" s="43">
        <f>SUM(B$28:B$32)</f>
        <v>0</v>
      </c>
      <c r="C40" s="17"/>
    </row>
    <row r="42" spans="1:3" ht="21" customHeight="1">
      <c r="A42" s="1" t="s">
        <v>934</v>
      </c>
    </row>
    <row r="43" spans="1:3">
      <c r="A43" s="3" t="s">
        <v>383</v>
      </c>
    </row>
    <row r="44" spans="1:3">
      <c r="A44" s="33" t="s">
        <v>935</v>
      </c>
    </row>
    <row r="45" spans="1:3">
      <c r="A45" s="33" t="s">
        <v>936</v>
      </c>
    </row>
    <row r="46" spans="1:3">
      <c r="A46" s="33" t="s">
        <v>937</v>
      </c>
    </row>
    <row r="47" spans="1:3">
      <c r="A47" s="33" t="s">
        <v>938</v>
      </c>
    </row>
    <row r="48" spans="1:3">
      <c r="A48" s="33" t="s">
        <v>939</v>
      </c>
    </row>
    <row r="49" spans="1:13">
      <c r="A49" s="33" t="s">
        <v>940</v>
      </c>
    </row>
    <row r="50" spans="1:13">
      <c r="A50" s="33" t="s">
        <v>941</v>
      </c>
    </row>
    <row r="51" spans="1:13">
      <c r="A51" s="34" t="s">
        <v>386</v>
      </c>
      <c r="B51" s="34" t="s">
        <v>388</v>
      </c>
      <c r="C51" s="34"/>
      <c r="D51" s="34" t="s">
        <v>516</v>
      </c>
      <c r="E51" s="34" t="s">
        <v>445</v>
      </c>
      <c r="F51" s="34"/>
      <c r="G51" s="34" t="s">
        <v>516</v>
      </c>
      <c r="H51" s="34"/>
    </row>
    <row r="52" spans="1:13">
      <c r="A52" s="34" t="s">
        <v>389</v>
      </c>
      <c r="B52" s="34" t="s">
        <v>391</v>
      </c>
      <c r="C52" s="34"/>
      <c r="D52" s="34" t="s">
        <v>942</v>
      </c>
      <c r="E52" s="34" t="s">
        <v>943</v>
      </c>
      <c r="F52" s="34"/>
      <c r="G52" s="34" t="s">
        <v>944</v>
      </c>
      <c r="H52" s="34"/>
    </row>
    <row r="54" spans="1:13">
      <c r="B54" s="31" t="s">
        <v>945</v>
      </c>
      <c r="C54" s="31"/>
      <c r="E54" s="31" t="s">
        <v>946</v>
      </c>
      <c r="F54" s="31"/>
      <c r="G54" s="31" t="s">
        <v>947</v>
      </c>
      <c r="H54" s="31"/>
    </row>
    <row r="55" spans="1:13">
      <c r="B55" s="15" t="s">
        <v>495</v>
      </c>
      <c r="C55" s="15" t="s">
        <v>507</v>
      </c>
      <c r="D55" s="15" t="s">
        <v>946</v>
      </c>
      <c r="E55" s="15" t="s">
        <v>495</v>
      </c>
      <c r="F55" s="15" t="s">
        <v>507</v>
      </c>
      <c r="G55" s="15" t="s">
        <v>495</v>
      </c>
      <c r="H55" s="15" t="s">
        <v>507</v>
      </c>
    </row>
    <row r="56" spans="1:13">
      <c r="A56" s="4" t="s">
        <v>948</v>
      </c>
      <c r="B56" s="43">
        <f>SUMPRODUCT('SM'!B$72:B$104,'Loads'!$E$334:$E$366)</f>
        <v>0</v>
      </c>
      <c r="C56" s="43">
        <f>SUMPRODUCT('SM'!C$72:C$104,'Loads'!$E$334:$E$366)</f>
        <v>0</v>
      </c>
      <c r="D56" s="43">
        <f>'SM'!B39*$B40</f>
        <v>0</v>
      </c>
      <c r="E56" s="45">
        <f>$D56</f>
        <v>0</v>
      </c>
      <c r="F56" s="21"/>
      <c r="G56" s="43">
        <f>B56+E56</f>
        <v>0</v>
      </c>
      <c r="H56" s="43">
        <f>C56+F56</f>
        <v>0</v>
      </c>
      <c r="I56" s="17"/>
    </row>
    <row r="58" spans="1:13" ht="21" customHeight="1">
      <c r="A58" s="1" t="s">
        <v>949</v>
      </c>
    </row>
    <row r="59" spans="1:13">
      <c r="A59" s="3" t="s">
        <v>383</v>
      </c>
    </row>
    <row r="60" spans="1:13">
      <c r="A60" s="33" t="s">
        <v>950</v>
      </c>
    </row>
    <row r="61" spans="1:13">
      <c r="A61" s="33" t="s">
        <v>951</v>
      </c>
    </row>
    <row r="62" spans="1:13">
      <c r="A62" s="33" t="s">
        <v>952</v>
      </c>
    </row>
    <row r="63" spans="1:13">
      <c r="A63" s="34" t="s">
        <v>386</v>
      </c>
      <c r="B63" s="35" t="s">
        <v>551</v>
      </c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4" t="s">
        <v>517</v>
      </c>
    </row>
    <row r="64" spans="1:13">
      <c r="A64" s="34" t="s">
        <v>389</v>
      </c>
      <c r="B64" s="35" t="s">
        <v>779</v>
      </c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4" t="s">
        <v>572</v>
      </c>
    </row>
    <row r="66" spans="1:14">
      <c r="B66" s="36" t="s">
        <v>953</v>
      </c>
      <c r="C66" s="36"/>
      <c r="D66" s="36"/>
      <c r="E66" s="36"/>
      <c r="F66" s="36"/>
      <c r="G66" s="36"/>
      <c r="H66" s="36"/>
      <c r="I66" s="36"/>
      <c r="J66" s="36"/>
      <c r="K66" s="36"/>
      <c r="L66" s="36"/>
    </row>
    <row r="67" spans="1:14">
      <c r="B67" s="15" t="s">
        <v>153</v>
      </c>
      <c r="C67" s="15" t="s">
        <v>338</v>
      </c>
      <c r="D67" s="15" t="s">
        <v>339</v>
      </c>
      <c r="E67" s="15" t="s">
        <v>340</v>
      </c>
      <c r="F67" s="15" t="s">
        <v>341</v>
      </c>
      <c r="G67" s="15" t="s">
        <v>342</v>
      </c>
      <c r="H67" s="15" t="s">
        <v>343</v>
      </c>
      <c r="I67" s="15" t="s">
        <v>344</v>
      </c>
      <c r="J67" s="15" t="s">
        <v>345</v>
      </c>
      <c r="K67" s="15" t="s">
        <v>495</v>
      </c>
      <c r="L67" s="15" t="s">
        <v>507</v>
      </c>
      <c r="M67" s="15" t="s">
        <v>954</v>
      </c>
    </row>
    <row r="68" spans="1:14">
      <c r="A68" s="4" t="s">
        <v>955</v>
      </c>
      <c r="B68" s="21"/>
      <c r="C68" s="45">
        <f>$B20</f>
        <v>0</v>
      </c>
      <c r="D68" s="45">
        <f>$C20</f>
        <v>0</v>
      </c>
      <c r="E68" s="45">
        <f>$D20</f>
        <v>0</v>
      </c>
      <c r="F68" s="45">
        <f>$E20</f>
        <v>0</v>
      </c>
      <c r="G68" s="45">
        <f>$F20</f>
        <v>0</v>
      </c>
      <c r="H68" s="45">
        <f>$G20</f>
        <v>0</v>
      </c>
      <c r="I68" s="45">
        <f>$H20</f>
        <v>0</v>
      </c>
      <c r="J68" s="45">
        <f>$I20</f>
        <v>0</v>
      </c>
      <c r="K68" s="45">
        <f>$G56</f>
        <v>0</v>
      </c>
      <c r="L68" s="45">
        <f>$H56</f>
        <v>0</v>
      </c>
      <c r="M68" s="45">
        <f>SUM($B68:$L68)</f>
        <v>0</v>
      </c>
      <c r="N68" s="17"/>
    </row>
    <row r="70" spans="1:14" ht="21" customHeight="1">
      <c r="A70" s="1" t="s">
        <v>956</v>
      </c>
    </row>
    <row r="71" spans="1:14">
      <c r="A71" s="3" t="s">
        <v>383</v>
      </c>
    </row>
    <row r="72" spans="1:14">
      <c r="A72" s="33" t="s">
        <v>957</v>
      </c>
    </row>
    <row r="73" spans="1:14">
      <c r="A73" s="33" t="s">
        <v>958</v>
      </c>
    </row>
    <row r="74" spans="1:14">
      <c r="A74" s="33" t="s">
        <v>959</v>
      </c>
    </row>
    <row r="75" spans="1:14">
      <c r="A75" s="33" t="s">
        <v>960</v>
      </c>
    </row>
    <row r="76" spans="1:14">
      <c r="A76" s="3" t="s">
        <v>961</v>
      </c>
    </row>
    <row r="78" spans="1:14">
      <c r="B78" s="15" t="s">
        <v>962</v>
      </c>
    </row>
    <row r="79" spans="1:14">
      <c r="A79" s="4" t="s">
        <v>333</v>
      </c>
      <c r="B79" s="43">
        <f>'Input'!B313+'Input'!E313+'Input'!C313*'Input'!D313</f>
        <v>0</v>
      </c>
      <c r="C79" s="17"/>
    </row>
    <row r="81" spans="1:13" ht="21" customHeight="1">
      <c r="A81" s="1" t="s">
        <v>963</v>
      </c>
    </row>
    <row r="82" spans="1:13">
      <c r="A82" s="3" t="s">
        <v>383</v>
      </c>
    </row>
    <row r="83" spans="1:13">
      <c r="A83" s="33" t="s">
        <v>964</v>
      </c>
    </row>
    <row r="84" spans="1:13">
      <c r="A84" s="33" t="s">
        <v>965</v>
      </c>
    </row>
    <row r="85" spans="1:13">
      <c r="A85" s="33" t="s">
        <v>966</v>
      </c>
    </row>
    <row r="86" spans="1:13">
      <c r="A86" s="33" t="s">
        <v>967</v>
      </c>
    </row>
    <row r="87" spans="1:13">
      <c r="A87" s="3" t="s">
        <v>968</v>
      </c>
    </row>
    <row r="89" spans="1:13">
      <c r="B89" s="15" t="s">
        <v>326</v>
      </c>
      <c r="C89" s="15" t="s">
        <v>913</v>
      </c>
      <c r="D89" s="15" t="s">
        <v>914</v>
      </c>
      <c r="E89" s="15" t="s">
        <v>915</v>
      </c>
      <c r="F89" s="15" t="s">
        <v>916</v>
      </c>
      <c r="G89" s="15" t="s">
        <v>917</v>
      </c>
      <c r="H89" s="15" t="s">
        <v>918</v>
      </c>
      <c r="I89" s="15" t="s">
        <v>919</v>
      </c>
      <c r="J89" s="15" t="s">
        <v>920</v>
      </c>
      <c r="K89" s="15" t="s">
        <v>921</v>
      </c>
      <c r="L89" s="15" t="s">
        <v>922</v>
      </c>
    </row>
    <row r="90" spans="1:13">
      <c r="A90" s="4" t="s">
        <v>969</v>
      </c>
      <c r="B90" s="43">
        <f>B10+$B79/$M68*B68</f>
        <v>0</v>
      </c>
      <c r="C90" s="43">
        <f>C10+$B79/$M68*C68</f>
        <v>0</v>
      </c>
      <c r="D90" s="43">
        <f>D10+$B79/$M68*D68</f>
        <v>0</v>
      </c>
      <c r="E90" s="43">
        <f>E10+$B79/$M68*E68</f>
        <v>0</v>
      </c>
      <c r="F90" s="43">
        <f>F10+$B79/$M68*F68</f>
        <v>0</v>
      </c>
      <c r="G90" s="43">
        <f>G10+$B79/$M68*G68</f>
        <v>0</v>
      </c>
      <c r="H90" s="43">
        <f>H10+$B79/$M68*H68</f>
        <v>0</v>
      </c>
      <c r="I90" s="43">
        <f>I10+$B79/$M68*I68</f>
        <v>0</v>
      </c>
      <c r="J90" s="43">
        <f>J10+$B79/$M68*J68</f>
        <v>0</v>
      </c>
      <c r="K90" s="43">
        <f>K10+$B79/$M68*K68</f>
        <v>0</v>
      </c>
      <c r="L90" s="43">
        <f>L10+$B79/$M68*L68</f>
        <v>0</v>
      </c>
      <c r="M90" s="17"/>
    </row>
    <row r="92" spans="1:13" ht="21" customHeight="1">
      <c r="A92" s="1" t="s">
        <v>970</v>
      </c>
    </row>
    <row r="93" spans="1:13">
      <c r="A93" s="3" t="s">
        <v>383</v>
      </c>
    </row>
    <row r="94" spans="1:13">
      <c r="A94" s="33" t="s">
        <v>971</v>
      </c>
    </row>
    <row r="95" spans="1:13">
      <c r="A95" s="33" t="s">
        <v>972</v>
      </c>
    </row>
    <row r="96" spans="1:13">
      <c r="A96" s="3" t="s">
        <v>973</v>
      </c>
    </row>
    <row r="98" spans="1:13">
      <c r="B98" s="15" t="s">
        <v>326</v>
      </c>
      <c r="C98" s="15" t="s">
        <v>913</v>
      </c>
      <c r="D98" s="15" t="s">
        <v>914</v>
      </c>
      <c r="E98" s="15" t="s">
        <v>915</v>
      </c>
      <c r="F98" s="15" t="s">
        <v>916</v>
      </c>
      <c r="G98" s="15" t="s">
        <v>917</v>
      </c>
      <c r="H98" s="15" t="s">
        <v>918</v>
      </c>
      <c r="I98" s="15" t="s">
        <v>919</v>
      </c>
      <c r="J98" s="15" t="s">
        <v>920</v>
      </c>
      <c r="K98" s="15" t="s">
        <v>921</v>
      </c>
      <c r="L98" s="15" t="s">
        <v>922</v>
      </c>
    </row>
    <row r="99" spans="1:13">
      <c r="A99" s="4" t="s">
        <v>974</v>
      </c>
      <c r="B99" s="40">
        <f>IF(B68="","",IF(B68&gt;0,B90/B68,0))</f>
        <v>0</v>
      </c>
      <c r="C99" s="40">
        <f>IF(C68="","",IF(C68&gt;0,C90/C68,0))</f>
        <v>0</v>
      </c>
      <c r="D99" s="40">
        <f>IF(D68="","",IF(D68&gt;0,D90/D68,0))</f>
        <v>0</v>
      </c>
      <c r="E99" s="40">
        <f>IF(E68="","",IF(E68&gt;0,E90/E68,0))</f>
        <v>0</v>
      </c>
      <c r="F99" s="40">
        <f>IF(F68="","",IF(F68&gt;0,F90/F68,0))</f>
        <v>0</v>
      </c>
      <c r="G99" s="40">
        <f>IF(G68="","",IF(G68&gt;0,G90/G68,0))</f>
        <v>0</v>
      </c>
      <c r="H99" s="40">
        <f>IF(H68="","",IF(H68&gt;0,H90/H68,0))</f>
        <v>0</v>
      </c>
      <c r="I99" s="40">
        <f>IF(I68="","",IF(I68&gt;0,I90/I68,0))</f>
        <v>0</v>
      </c>
      <c r="J99" s="40">
        <f>IF(J68="","",IF(J68&gt;0,J90/J68,0))</f>
        <v>0</v>
      </c>
      <c r="K99" s="40">
        <f>IF(K68="","",IF(K68&gt;0,K90/K68,0))</f>
        <v>0</v>
      </c>
      <c r="L99" s="40">
        <f>IF(L68="","",IF(L68&gt;0,L90/L68,0))</f>
        <v>0</v>
      </c>
      <c r="M99" s="17"/>
    </row>
    <row r="101" spans="1:13" ht="21" customHeight="1">
      <c r="A101" s="1" t="s">
        <v>975</v>
      </c>
    </row>
    <row r="102" spans="1:13">
      <c r="A102" s="3" t="s">
        <v>383</v>
      </c>
    </row>
    <row r="103" spans="1:13">
      <c r="A103" s="33" t="s">
        <v>976</v>
      </c>
    </row>
    <row r="104" spans="1:13">
      <c r="A104" s="33" t="s">
        <v>972</v>
      </c>
    </row>
    <row r="105" spans="1:13">
      <c r="A105" s="3" t="s">
        <v>977</v>
      </c>
    </row>
    <row r="107" spans="1:13">
      <c r="B107" s="15" t="s">
        <v>326</v>
      </c>
      <c r="C107" s="15" t="s">
        <v>913</v>
      </c>
      <c r="D107" s="15" t="s">
        <v>914</v>
      </c>
      <c r="E107" s="15" t="s">
        <v>915</v>
      </c>
      <c r="F107" s="15" t="s">
        <v>916</v>
      </c>
      <c r="G107" s="15" t="s">
        <v>917</v>
      </c>
      <c r="H107" s="15" t="s">
        <v>918</v>
      </c>
      <c r="I107" s="15" t="s">
        <v>919</v>
      </c>
      <c r="J107" s="15" t="s">
        <v>920</v>
      </c>
    </row>
    <row r="108" spans="1:13">
      <c r="A108" s="4" t="s">
        <v>978</v>
      </c>
      <c r="B108" s="38">
        <f>IF('AMD'!B214&gt;0,$B90/'AMD'!B214,0)</f>
        <v>0</v>
      </c>
      <c r="C108" s="38">
        <f>IF('AMD'!C214&gt;0,$C90/'AMD'!C214,0)</f>
        <v>0</v>
      </c>
      <c r="D108" s="38">
        <f>IF('AMD'!D214&gt;0,$D90/'AMD'!D214,0)</f>
        <v>0</v>
      </c>
      <c r="E108" s="38">
        <f>IF('AMD'!E214&gt;0,$E90/'AMD'!E214,0)</f>
        <v>0</v>
      </c>
      <c r="F108" s="38">
        <f>IF('AMD'!F214&gt;0,$F90/'AMD'!F214,0)</f>
        <v>0</v>
      </c>
      <c r="G108" s="38">
        <f>IF('AMD'!G214&gt;0,$G90/'AMD'!G214,0)</f>
        <v>0</v>
      </c>
      <c r="H108" s="38">
        <f>IF('AMD'!H214&gt;0,$H90/'AMD'!H214,0)</f>
        <v>0</v>
      </c>
      <c r="I108" s="38">
        <f>IF('AMD'!I214&gt;0,$I90/'AMD'!I214,0)</f>
        <v>0</v>
      </c>
      <c r="J108" s="38">
        <f>IF('AMD'!J214&gt;0,$J90/'AMD'!J214,0)</f>
        <v>0</v>
      </c>
      <c r="K108" s="17"/>
    </row>
    <row r="110" spans="1:13" ht="21" customHeight="1">
      <c r="A110" s="1" t="s">
        <v>979</v>
      </c>
    </row>
    <row r="111" spans="1:13">
      <c r="A111" s="3" t="s">
        <v>383</v>
      </c>
    </row>
    <row r="112" spans="1:13">
      <c r="A112" s="33" t="s">
        <v>512</v>
      </c>
    </row>
    <row r="113" spans="1:5">
      <c r="A113" s="33" t="s">
        <v>980</v>
      </c>
    </row>
    <row r="114" spans="1:5">
      <c r="A114" s="33" t="s">
        <v>981</v>
      </c>
    </row>
    <row r="115" spans="1:5">
      <c r="A115" s="33" t="s">
        <v>982</v>
      </c>
    </row>
    <row r="116" spans="1:5">
      <c r="A116" s="34" t="s">
        <v>386</v>
      </c>
      <c r="B116" s="34" t="s">
        <v>516</v>
      </c>
      <c r="C116" s="34"/>
      <c r="D116" s="34" t="s">
        <v>517</v>
      </c>
    </row>
    <row r="117" spans="1:5">
      <c r="A117" s="34" t="s">
        <v>389</v>
      </c>
      <c r="B117" s="34" t="s">
        <v>983</v>
      </c>
      <c r="C117" s="34"/>
      <c r="D117" s="34" t="s">
        <v>573</v>
      </c>
    </row>
    <row r="119" spans="1:5">
      <c r="B119" s="31" t="s">
        <v>984</v>
      </c>
      <c r="C119" s="31"/>
    </row>
    <row r="120" spans="1:5">
      <c r="B120" s="15" t="s">
        <v>921</v>
      </c>
      <c r="C120" s="15" t="s">
        <v>922</v>
      </c>
      <c r="D120" s="15" t="s">
        <v>985</v>
      </c>
    </row>
    <row r="121" spans="1:5">
      <c r="A121" s="4" t="s">
        <v>185</v>
      </c>
      <c r="B121" s="38">
        <f>100/'Input'!$F$60*$K$99*'SM'!$B72</f>
        <v>0</v>
      </c>
      <c r="C121" s="38">
        <f>100/'Input'!$F$60*$L$99*'SM'!$C72</f>
        <v>0</v>
      </c>
      <c r="D121" s="38">
        <f>SUM($B121:$C121)</f>
        <v>0</v>
      </c>
      <c r="E121" s="17"/>
    </row>
    <row r="122" spans="1:5">
      <c r="A122" s="4" t="s">
        <v>186</v>
      </c>
      <c r="B122" s="38">
        <f>100/'Input'!$F$60*$K$99*'SM'!$B73</f>
        <v>0</v>
      </c>
      <c r="C122" s="38">
        <f>100/'Input'!$F$60*$L$99*'SM'!$C73</f>
        <v>0</v>
      </c>
      <c r="D122" s="38">
        <f>SUM($B122:$C122)</f>
        <v>0</v>
      </c>
      <c r="E122" s="17"/>
    </row>
    <row r="123" spans="1:5">
      <c r="A123" s="4" t="s">
        <v>231</v>
      </c>
      <c r="B123" s="38">
        <f>100/'Input'!$F$60*$K$99*'SM'!$B74</f>
        <v>0</v>
      </c>
      <c r="C123" s="38">
        <f>100/'Input'!$F$60*$L$99*'SM'!$C74</f>
        <v>0</v>
      </c>
      <c r="D123" s="38">
        <f>SUM($B123:$C123)</f>
        <v>0</v>
      </c>
      <c r="E123" s="17"/>
    </row>
    <row r="124" spans="1:5">
      <c r="A124" s="4" t="s">
        <v>187</v>
      </c>
      <c r="B124" s="38">
        <f>100/'Input'!$F$60*$K$99*'SM'!$B75</f>
        <v>0</v>
      </c>
      <c r="C124" s="38">
        <f>100/'Input'!$F$60*$L$99*'SM'!$C75</f>
        <v>0</v>
      </c>
      <c r="D124" s="38">
        <f>SUM($B124:$C124)</f>
        <v>0</v>
      </c>
      <c r="E124" s="17"/>
    </row>
    <row r="125" spans="1:5">
      <c r="A125" s="4" t="s">
        <v>188</v>
      </c>
      <c r="B125" s="38">
        <f>100/'Input'!$F$60*$K$99*'SM'!$B76</f>
        <v>0</v>
      </c>
      <c r="C125" s="38">
        <f>100/'Input'!$F$60*$L$99*'SM'!$C76</f>
        <v>0</v>
      </c>
      <c r="D125" s="38">
        <f>SUM($B125:$C125)</f>
        <v>0</v>
      </c>
      <c r="E125" s="17"/>
    </row>
    <row r="126" spans="1:5">
      <c r="A126" s="4" t="s">
        <v>232</v>
      </c>
      <c r="B126" s="38">
        <f>100/'Input'!$F$60*$K$99*'SM'!$B77</f>
        <v>0</v>
      </c>
      <c r="C126" s="38">
        <f>100/'Input'!$F$60*$L$99*'SM'!$C77</f>
        <v>0</v>
      </c>
      <c r="D126" s="38">
        <f>SUM($B126:$C126)</f>
        <v>0</v>
      </c>
      <c r="E126" s="17"/>
    </row>
    <row r="127" spans="1:5">
      <c r="A127" s="4" t="s">
        <v>189</v>
      </c>
      <c r="B127" s="38">
        <f>100/'Input'!$F$60*$K$99*'SM'!$B78</f>
        <v>0</v>
      </c>
      <c r="C127" s="38">
        <f>100/'Input'!$F$60*$L$99*'SM'!$C78</f>
        <v>0</v>
      </c>
      <c r="D127" s="38">
        <f>SUM($B127:$C127)</f>
        <v>0</v>
      </c>
      <c r="E127" s="17"/>
    </row>
    <row r="128" spans="1:5">
      <c r="A128" s="4" t="s">
        <v>190</v>
      </c>
      <c r="B128" s="38">
        <f>100/'Input'!$F$60*$K$99*'SM'!$B79</f>
        <v>0</v>
      </c>
      <c r="C128" s="38">
        <f>100/'Input'!$F$60*$L$99*'SM'!$C79</f>
        <v>0</v>
      </c>
      <c r="D128" s="38">
        <f>SUM($B128:$C128)</f>
        <v>0</v>
      </c>
      <c r="E128" s="17"/>
    </row>
    <row r="129" spans="1:5">
      <c r="A129" s="4" t="s">
        <v>210</v>
      </c>
      <c r="B129" s="38">
        <f>100/'Input'!$F$60*$K$99*'SM'!$B80</f>
        <v>0</v>
      </c>
      <c r="C129" s="38">
        <f>100/'Input'!$F$60*$L$99*'SM'!$C80</f>
        <v>0</v>
      </c>
      <c r="D129" s="38">
        <f>SUM($B129:$C129)</f>
        <v>0</v>
      </c>
      <c r="E129" s="17"/>
    </row>
    <row r="130" spans="1:5">
      <c r="A130" s="4" t="s">
        <v>191</v>
      </c>
      <c r="B130" s="38">
        <f>100/'Input'!$F$60*$K$99*'SM'!$B81</f>
        <v>0</v>
      </c>
      <c r="C130" s="38">
        <f>100/'Input'!$F$60*$L$99*'SM'!$C81</f>
        <v>0</v>
      </c>
      <c r="D130" s="38">
        <f>SUM($B130:$C130)</f>
        <v>0</v>
      </c>
      <c r="E130" s="17"/>
    </row>
    <row r="131" spans="1:5">
      <c r="A131" s="4" t="s">
        <v>192</v>
      </c>
      <c r="B131" s="38">
        <f>100/'Input'!$F$60*$K$99*'SM'!$B82</f>
        <v>0</v>
      </c>
      <c r="C131" s="38">
        <f>100/'Input'!$F$60*$L$99*'SM'!$C82</f>
        <v>0</v>
      </c>
      <c r="D131" s="38">
        <f>SUM($B131:$C131)</f>
        <v>0</v>
      </c>
      <c r="E131" s="17"/>
    </row>
    <row r="132" spans="1:5">
      <c r="A132" s="4" t="s">
        <v>193</v>
      </c>
      <c r="B132" s="38">
        <f>100/'Input'!$F$60*$K$99*'SM'!$B83</f>
        <v>0</v>
      </c>
      <c r="C132" s="38">
        <f>100/'Input'!$F$60*$L$99*'SM'!$C83</f>
        <v>0</v>
      </c>
      <c r="D132" s="38">
        <f>SUM($B132:$C132)</f>
        <v>0</v>
      </c>
      <c r="E132" s="17"/>
    </row>
    <row r="133" spans="1:5">
      <c r="A133" s="4" t="s">
        <v>194</v>
      </c>
      <c r="B133" s="38">
        <f>100/'Input'!$F$60*$K$99*'SM'!$B84</f>
        <v>0</v>
      </c>
      <c r="C133" s="38">
        <f>100/'Input'!$F$60*$L$99*'SM'!$C84</f>
        <v>0</v>
      </c>
      <c r="D133" s="38">
        <f>SUM($B133:$C133)</f>
        <v>0</v>
      </c>
      <c r="E133" s="17"/>
    </row>
    <row r="134" spans="1:5">
      <c r="A134" s="4" t="s">
        <v>211</v>
      </c>
      <c r="B134" s="38">
        <f>100/'Input'!$F$60*$K$99*'SM'!$B85</f>
        <v>0</v>
      </c>
      <c r="C134" s="38">
        <f>100/'Input'!$F$60*$L$99*'SM'!$C85</f>
        <v>0</v>
      </c>
      <c r="D134" s="38">
        <f>SUM($B134:$C134)</f>
        <v>0</v>
      </c>
      <c r="E134" s="17"/>
    </row>
    <row r="135" spans="1:5">
      <c r="A135" s="4" t="s">
        <v>233</v>
      </c>
      <c r="B135" s="38">
        <f>100/'Input'!$F$60*$K$99*'SM'!$B86</f>
        <v>0</v>
      </c>
      <c r="C135" s="38">
        <f>100/'Input'!$F$60*$L$99*'SM'!$C86</f>
        <v>0</v>
      </c>
      <c r="D135" s="38">
        <f>SUM($B135:$C135)</f>
        <v>0</v>
      </c>
      <c r="E135" s="17"/>
    </row>
    <row r="136" spans="1:5">
      <c r="A136" s="4" t="s">
        <v>234</v>
      </c>
      <c r="B136" s="38">
        <f>100/'Input'!$F$60*$K$99*'SM'!$B87</f>
        <v>0</v>
      </c>
      <c r="C136" s="38">
        <f>100/'Input'!$F$60*$L$99*'SM'!$C87</f>
        <v>0</v>
      </c>
      <c r="D136" s="38">
        <f>SUM($B136:$C136)</f>
        <v>0</v>
      </c>
      <c r="E136" s="17"/>
    </row>
    <row r="137" spans="1:5">
      <c r="A137" s="4" t="s">
        <v>235</v>
      </c>
      <c r="B137" s="38">
        <f>100/'Input'!$F$60*$K$99*'SM'!$B88</f>
        <v>0</v>
      </c>
      <c r="C137" s="38">
        <f>100/'Input'!$F$60*$L$99*'SM'!$C88</f>
        <v>0</v>
      </c>
      <c r="D137" s="38">
        <f>SUM($B137:$C137)</f>
        <v>0</v>
      </c>
      <c r="E137" s="17"/>
    </row>
    <row r="138" spans="1:5">
      <c r="A138" s="4" t="s">
        <v>236</v>
      </c>
      <c r="B138" s="38">
        <f>100/'Input'!$F$60*$K$99*'SM'!$B89</f>
        <v>0</v>
      </c>
      <c r="C138" s="38">
        <f>100/'Input'!$F$60*$L$99*'SM'!$C89</f>
        <v>0</v>
      </c>
      <c r="D138" s="38">
        <f>SUM($B138:$C138)</f>
        <v>0</v>
      </c>
      <c r="E138" s="17"/>
    </row>
    <row r="139" spans="1:5">
      <c r="A139" s="4" t="s">
        <v>237</v>
      </c>
      <c r="B139" s="38">
        <f>100/'Input'!$F$60*$K$99*'SM'!$B90</f>
        <v>0</v>
      </c>
      <c r="C139" s="38">
        <f>100/'Input'!$F$60*$L$99*'SM'!$C90</f>
        <v>0</v>
      </c>
      <c r="D139" s="38">
        <f>SUM($B139:$C139)</f>
        <v>0</v>
      </c>
      <c r="E139" s="17"/>
    </row>
    <row r="140" spans="1:5">
      <c r="A140" s="4" t="s">
        <v>195</v>
      </c>
      <c r="B140" s="38">
        <f>100/'Input'!$F$60*$K$99*'SM'!$B91</f>
        <v>0</v>
      </c>
      <c r="C140" s="38">
        <f>100/'Input'!$F$60*$L$99*'SM'!$C91</f>
        <v>0</v>
      </c>
      <c r="D140" s="38">
        <f>SUM($B140:$C140)</f>
        <v>0</v>
      </c>
      <c r="E140" s="17"/>
    </row>
    <row r="141" spans="1:5">
      <c r="A141" s="4" t="s">
        <v>196</v>
      </c>
      <c r="B141" s="38">
        <f>100/'Input'!$F$60*$K$99*'SM'!$B92</f>
        <v>0</v>
      </c>
      <c r="C141" s="38">
        <f>100/'Input'!$F$60*$L$99*'SM'!$C92</f>
        <v>0</v>
      </c>
      <c r="D141" s="38">
        <f>SUM($B141:$C141)</f>
        <v>0</v>
      </c>
      <c r="E141" s="17"/>
    </row>
    <row r="142" spans="1:5">
      <c r="A142" s="4" t="s">
        <v>197</v>
      </c>
      <c r="B142" s="38">
        <f>100/'Input'!$F$60*$K$99*'SM'!$B93</f>
        <v>0</v>
      </c>
      <c r="C142" s="38">
        <f>100/'Input'!$F$60*$L$99*'SM'!$C93</f>
        <v>0</v>
      </c>
      <c r="D142" s="38">
        <f>SUM($B142:$C142)</f>
        <v>0</v>
      </c>
      <c r="E142" s="17"/>
    </row>
    <row r="143" spans="1:5">
      <c r="A143" s="4" t="s">
        <v>198</v>
      </c>
      <c r="B143" s="38">
        <f>100/'Input'!$F$60*$K$99*'SM'!$B94</f>
        <v>0</v>
      </c>
      <c r="C143" s="38">
        <f>100/'Input'!$F$60*$L$99*'SM'!$C94</f>
        <v>0</v>
      </c>
      <c r="D143" s="38">
        <f>SUM($B143:$C143)</f>
        <v>0</v>
      </c>
      <c r="E143" s="17"/>
    </row>
    <row r="144" spans="1:5">
      <c r="A144" s="4" t="s">
        <v>199</v>
      </c>
      <c r="B144" s="38">
        <f>100/'Input'!$F$60*$K$99*'SM'!$B95</f>
        <v>0</v>
      </c>
      <c r="C144" s="38">
        <f>100/'Input'!$F$60*$L$99*'SM'!$C95</f>
        <v>0</v>
      </c>
      <c r="D144" s="38">
        <f>SUM($B144:$C144)</f>
        <v>0</v>
      </c>
      <c r="E144" s="17"/>
    </row>
    <row r="145" spans="1:5">
      <c r="A145" s="4" t="s">
        <v>200</v>
      </c>
      <c r="B145" s="38">
        <f>100/'Input'!$F$60*$K$99*'SM'!$B96</f>
        <v>0</v>
      </c>
      <c r="C145" s="38">
        <f>100/'Input'!$F$60*$L$99*'SM'!$C96</f>
        <v>0</v>
      </c>
      <c r="D145" s="38">
        <f>SUM($B145:$C145)</f>
        <v>0</v>
      </c>
      <c r="E145" s="17"/>
    </row>
    <row r="146" spans="1:5">
      <c r="A146" s="4" t="s">
        <v>201</v>
      </c>
      <c r="B146" s="38">
        <f>100/'Input'!$F$60*$K$99*'SM'!$B97</f>
        <v>0</v>
      </c>
      <c r="C146" s="38">
        <f>100/'Input'!$F$60*$L$99*'SM'!$C97</f>
        <v>0</v>
      </c>
      <c r="D146" s="38">
        <f>SUM($B146:$C146)</f>
        <v>0</v>
      </c>
      <c r="E146" s="17"/>
    </row>
    <row r="147" spans="1:5">
      <c r="A147" s="4" t="s">
        <v>202</v>
      </c>
      <c r="B147" s="38">
        <f>100/'Input'!$F$60*$K$99*'SM'!$B98</f>
        <v>0</v>
      </c>
      <c r="C147" s="38">
        <f>100/'Input'!$F$60*$L$99*'SM'!$C98</f>
        <v>0</v>
      </c>
      <c r="D147" s="38">
        <f>SUM($B147:$C147)</f>
        <v>0</v>
      </c>
      <c r="E147" s="17"/>
    </row>
    <row r="148" spans="1:5">
      <c r="A148" s="4" t="s">
        <v>203</v>
      </c>
      <c r="B148" s="38">
        <f>100/'Input'!$F$60*$K$99*'SM'!$B99</f>
        <v>0</v>
      </c>
      <c r="C148" s="38">
        <f>100/'Input'!$F$60*$L$99*'SM'!$C99</f>
        <v>0</v>
      </c>
      <c r="D148" s="38">
        <f>SUM($B148:$C148)</f>
        <v>0</v>
      </c>
      <c r="E148" s="17"/>
    </row>
    <row r="149" spans="1:5">
      <c r="A149" s="4" t="s">
        <v>204</v>
      </c>
      <c r="B149" s="38">
        <f>100/'Input'!$F$60*$K$99*'SM'!$B100</f>
        <v>0</v>
      </c>
      <c r="C149" s="38">
        <f>100/'Input'!$F$60*$L$99*'SM'!$C100</f>
        <v>0</v>
      </c>
      <c r="D149" s="38">
        <f>SUM($B149:$C149)</f>
        <v>0</v>
      </c>
      <c r="E149" s="17"/>
    </row>
    <row r="150" spans="1:5">
      <c r="A150" s="4" t="s">
        <v>212</v>
      </c>
      <c r="B150" s="38">
        <f>100/'Input'!$F$60*$K$99*'SM'!$B101</f>
        <v>0</v>
      </c>
      <c r="C150" s="38">
        <f>100/'Input'!$F$60*$L$99*'SM'!$C101</f>
        <v>0</v>
      </c>
      <c r="D150" s="38">
        <f>SUM($B150:$C150)</f>
        <v>0</v>
      </c>
      <c r="E150" s="17"/>
    </row>
    <row r="151" spans="1:5">
      <c r="A151" s="4" t="s">
        <v>213</v>
      </c>
      <c r="B151" s="38">
        <f>100/'Input'!$F$60*$K$99*'SM'!$B102</f>
        <v>0</v>
      </c>
      <c r="C151" s="38">
        <f>100/'Input'!$F$60*$L$99*'SM'!$C102</f>
        <v>0</v>
      </c>
      <c r="D151" s="38">
        <f>SUM($B151:$C151)</f>
        <v>0</v>
      </c>
      <c r="E151" s="17"/>
    </row>
    <row r="152" spans="1:5">
      <c r="A152" s="4" t="s">
        <v>214</v>
      </c>
      <c r="B152" s="38">
        <f>100/'Input'!$F$60*$K$99*'SM'!$B103</f>
        <v>0</v>
      </c>
      <c r="C152" s="38">
        <f>100/'Input'!$F$60*$L$99*'SM'!$C103</f>
        <v>0</v>
      </c>
      <c r="D152" s="38">
        <f>SUM($B152:$C152)</f>
        <v>0</v>
      </c>
      <c r="E152" s="17"/>
    </row>
    <row r="153" spans="1:5">
      <c r="A153" s="4" t="s">
        <v>215</v>
      </c>
      <c r="B153" s="38">
        <f>100/'Input'!$F$60*$K$99*'SM'!$B104</f>
        <v>0</v>
      </c>
      <c r="C153" s="38">
        <f>100/'Input'!$F$60*$L$99*'SM'!$C104</f>
        <v>0</v>
      </c>
      <c r="D153" s="38">
        <f>SUM($B153:$C153)</f>
        <v>0</v>
      </c>
      <c r="E153" s="17"/>
    </row>
    <row r="155" spans="1:5" ht="21" customHeight="1">
      <c r="A155" s="1" t="s">
        <v>986</v>
      </c>
    </row>
    <row r="156" spans="1:5">
      <c r="A156" s="3" t="s">
        <v>383</v>
      </c>
    </row>
    <row r="157" spans="1:5">
      <c r="A157" s="33" t="s">
        <v>987</v>
      </c>
    </row>
    <row r="158" spans="1:5">
      <c r="A158" s="33" t="s">
        <v>501</v>
      </c>
    </row>
    <row r="159" spans="1:5">
      <c r="A159" s="3" t="s">
        <v>988</v>
      </c>
    </row>
    <row r="161" spans="1:3">
      <c r="B161" s="15" t="s">
        <v>921</v>
      </c>
    </row>
    <row r="162" spans="1:3">
      <c r="A162" s="4" t="s">
        <v>233</v>
      </c>
      <c r="B162" s="38">
        <f>0.1*$K$99*'SM'!$B$39</f>
        <v>0</v>
      </c>
      <c r="C162" s="17"/>
    </row>
    <row r="163" spans="1:3">
      <c r="A163" s="4" t="s">
        <v>234</v>
      </c>
      <c r="B163" s="38">
        <f>0.1*$K$99*'SM'!$B$39</f>
        <v>0</v>
      </c>
      <c r="C163" s="17"/>
    </row>
    <row r="164" spans="1:3">
      <c r="A164" s="4" t="s">
        <v>235</v>
      </c>
      <c r="B164" s="38">
        <f>0.1*$K$99*'SM'!$B$39</f>
        <v>0</v>
      </c>
      <c r="C164" s="17"/>
    </row>
    <row r="165" spans="1:3">
      <c r="A165" s="4" t="s">
        <v>236</v>
      </c>
      <c r="B165" s="38">
        <f>0.1*$K$99*'SM'!$B$39</f>
        <v>0</v>
      </c>
      <c r="C165" s="17"/>
    </row>
    <row r="166" spans="1:3">
      <c r="A166" s="4" t="s">
        <v>237</v>
      </c>
      <c r="B166" s="38">
        <f>0.1*$K$99*'SM'!$B$39</f>
        <v>0</v>
      </c>
      <c r="C166" s="17"/>
    </row>
  </sheetData>
  <sheetProtection sheet="1" objects="1" scenarios="1"/>
  <hyperlinks>
    <hyperlink ref="A5" location="'Input'!B307" display="x1 = 1055. Transmission exit charges (£/year)"/>
    <hyperlink ref="A14" location="'DRM'!B112" display="x1 = 2108. GSP simultaneous maximum load assumed through each network level (MW)"/>
    <hyperlink ref="A15" location="'AMD'!B213" display="x2 = 2613. Forecast simultaneous maximum load (kW) adjusted for standing charges"/>
    <hyperlink ref="A16" location="'Input'!B91" display="x3 = 1020. Gross asset cost by network level (£)"/>
    <hyperlink ref="A24" location="'Multi'!B127" display="x1 = 2407. All units (MWh)"/>
    <hyperlink ref="A36" location="'Otex'!B27" display="x1 = 2703. Annual consumption by tariff for unmetered users (MWh)"/>
    <hyperlink ref="A44" location="'SM'!B71" display="x1 = 2205. Service model assets by tariff (£)"/>
    <hyperlink ref="A45" location="'Loads'!E333" display="x2 = 2305. MPANs (in Equivalent volume for each end user)"/>
    <hyperlink ref="A46" location="'SM'!B38" display="x3 = 2202. LV unmetered service model assets £/(MWh/year)"/>
    <hyperlink ref="A47" location="'Otex'!B39" display="x4 = 2704. Total unmetered units"/>
    <hyperlink ref="A48" location="'Otex'!D55" display="x5 = Service model assets (£) scaled by annual MWh (in Service model asset data)"/>
    <hyperlink ref="A49" location="'Otex'!B55" display="x6 = Service model assets (£) scaled by user count (in Service model asset data)"/>
    <hyperlink ref="A50" location="'Otex'!E55" display="x7 = Service model assets (£) scaled by annual MWh (in Service model asset data)"/>
    <hyperlink ref="A60" location="'Otex'!B19" display="x1 = 2702. Network model assets (£) scaled by load forecast"/>
    <hyperlink ref="A61" location="'Otex'!G55" display="x2 = 2705. Service model assets (£) (in Service model asset data)"/>
    <hyperlink ref="A62" location="'Otex'!B67" display="x3 = Model assets (£) scaled by demand forecast (in Data for allocation of operating expenditure)"/>
    <hyperlink ref="A72" location="'Input'!B312" display="x1 = 1059. Direct cost (£/year) (in Other expenditure)"/>
    <hyperlink ref="A73" location="'Input'!E312" display="x2 = 1059. Network rates (£/year) (in Other expenditure)"/>
    <hyperlink ref="A74" location="'Input'!C312" display="x3 = 1059. Indirect cost (£/year) (in Other expenditure)"/>
    <hyperlink ref="A75" location="'Input'!D312" display="x4 = 1059. Indirect cost proportion (in Other expenditure)"/>
    <hyperlink ref="A83" location="'Otex'!B9" display="x1 = 2701. Operating expenditure coded by network level (£/year)"/>
    <hyperlink ref="A84" location="'Otex'!B78" display="x2 = 2707. Amount of expenditure to be allocated according to asset values (£/year)"/>
    <hyperlink ref="A85" location="'Otex'!M67" display="x3 = 2706. Denominator for allocation of operating expenditure (in Data for allocation of operating expenditure)"/>
    <hyperlink ref="A86" location="'Otex'!B67" display="x4 = 2706. Model assets (£) scaled by demand forecast (in Data for allocation of operating expenditure)"/>
    <hyperlink ref="A94" location="'Otex'!B67" display="x1 = 2706. Model assets (£) scaled by demand forecast (in Data for allocation of operating expenditure)"/>
    <hyperlink ref="A95" location="'Otex'!B89" display="x2 = 2708. Total operating expenditure by network level  (£/year)"/>
    <hyperlink ref="A103" location="'AMD'!B213" display="x1 = 2613. Forecast simultaneous maximum load (kW) adjusted for standing charges"/>
    <hyperlink ref="A104" location="'Otex'!B89" display="x2 = 2708. Total operating expenditure by network level  (£/year)"/>
    <hyperlink ref="A112" location="'Input'!F59" display="x1 = 1010. Days in the charging year (in Financial and general assumptions)"/>
    <hyperlink ref="A113" location="'Otex'!B98" display="x2 = 2709. Operating expenditure percentage by network level"/>
    <hyperlink ref="A114" location="'SM'!B71" display="x3 = 2205. Service model assets by tariff (£)"/>
    <hyperlink ref="A115" location="'Otex'!B120" display="x4 = Operating expenditure p/MPAN/day by level (in Operating expenditure for customer assets p/MPAN/day)"/>
    <hyperlink ref="A157" location="'Otex'!B98" display="x1 = 2709. Operating expenditure percentage by network level"/>
    <hyperlink ref="A158" location="'SM'!B38" display="x2 = 2202. LV unmetered service model assets £/(MWh/year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11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4.7109375" customWidth="1"/>
  </cols>
  <sheetData>
    <row r="1" spans="1:6" ht="21" customHeight="1">
      <c r="A1" s="1" t="str">
        <f>"Customer contributions"&amp;" for "&amp;'Input'!B7&amp;" in "&amp;'Input'!C7&amp;" ("&amp;'Input'!D7&amp;")"</f>
        <v>Not calculated: open in spreadsheet app and allow calculations</v>
      </c>
    </row>
    <row r="2" spans="1:6">
      <c r="A2" s="3" t="s">
        <v>989</v>
      </c>
    </row>
    <row r="4" spans="1:6" ht="21" customHeight="1">
      <c r="A4" s="1" t="s">
        <v>990</v>
      </c>
    </row>
    <row r="6" spans="1:6">
      <c r="B6" s="15" t="s">
        <v>346</v>
      </c>
      <c r="C6" s="15" t="s">
        <v>347</v>
      </c>
      <c r="D6" s="15" t="s">
        <v>348</v>
      </c>
      <c r="E6" s="15" t="s">
        <v>349</v>
      </c>
    </row>
    <row r="7" spans="1:6">
      <c r="A7" s="4" t="s">
        <v>185</v>
      </c>
      <c r="B7" s="41">
        <v>1</v>
      </c>
      <c r="C7" s="41">
        <v>0</v>
      </c>
      <c r="D7" s="41">
        <v>0</v>
      </c>
      <c r="E7" s="41">
        <v>0</v>
      </c>
      <c r="F7" s="17"/>
    </row>
    <row r="8" spans="1:6">
      <c r="A8" s="4" t="s">
        <v>186</v>
      </c>
      <c r="B8" s="41">
        <v>1</v>
      </c>
      <c r="C8" s="41">
        <v>0</v>
      </c>
      <c r="D8" s="41">
        <v>0</v>
      </c>
      <c r="E8" s="41">
        <v>0</v>
      </c>
      <c r="F8" s="17"/>
    </row>
    <row r="9" spans="1:6">
      <c r="A9" s="4" t="s">
        <v>231</v>
      </c>
      <c r="B9" s="41">
        <v>1</v>
      </c>
      <c r="C9" s="41">
        <v>0</v>
      </c>
      <c r="D9" s="41">
        <v>0</v>
      </c>
      <c r="E9" s="41">
        <v>0</v>
      </c>
      <c r="F9" s="17"/>
    </row>
    <row r="10" spans="1:6">
      <c r="A10" s="4" t="s">
        <v>187</v>
      </c>
      <c r="B10" s="41">
        <v>1</v>
      </c>
      <c r="C10" s="41">
        <v>0</v>
      </c>
      <c r="D10" s="41">
        <v>0</v>
      </c>
      <c r="E10" s="41">
        <v>0</v>
      </c>
      <c r="F10" s="17"/>
    </row>
    <row r="11" spans="1:6">
      <c r="A11" s="4" t="s">
        <v>188</v>
      </c>
      <c r="B11" s="41">
        <v>1</v>
      </c>
      <c r="C11" s="41">
        <v>0</v>
      </c>
      <c r="D11" s="41">
        <v>0</v>
      </c>
      <c r="E11" s="41">
        <v>0</v>
      </c>
      <c r="F11" s="17"/>
    </row>
    <row r="12" spans="1:6">
      <c r="A12" s="4" t="s">
        <v>232</v>
      </c>
      <c r="B12" s="41">
        <v>1</v>
      </c>
      <c r="C12" s="41">
        <v>0</v>
      </c>
      <c r="D12" s="41">
        <v>0</v>
      </c>
      <c r="E12" s="41">
        <v>0</v>
      </c>
      <c r="F12" s="17"/>
    </row>
    <row r="13" spans="1:6">
      <c r="A13" s="4" t="s">
        <v>189</v>
      </c>
      <c r="B13" s="41">
        <v>1</v>
      </c>
      <c r="C13" s="41">
        <v>0</v>
      </c>
      <c r="D13" s="41">
        <v>0</v>
      </c>
      <c r="E13" s="41">
        <v>0</v>
      </c>
      <c r="F13" s="17"/>
    </row>
    <row r="14" spans="1:6">
      <c r="A14" s="4" t="s">
        <v>190</v>
      </c>
      <c r="B14" s="41">
        <v>0</v>
      </c>
      <c r="C14" s="41">
        <v>1</v>
      </c>
      <c r="D14" s="41">
        <v>0</v>
      </c>
      <c r="E14" s="41">
        <v>0</v>
      </c>
      <c r="F14" s="17"/>
    </row>
    <row r="15" spans="1:6">
      <c r="A15" s="4" t="s">
        <v>210</v>
      </c>
      <c r="B15" s="41">
        <v>0</v>
      </c>
      <c r="C15" s="41">
        <v>0</v>
      </c>
      <c r="D15" s="41">
        <v>1</v>
      </c>
      <c r="E15" s="41">
        <v>0</v>
      </c>
      <c r="F15" s="17"/>
    </row>
    <row r="16" spans="1:6">
      <c r="A16" s="4" t="s">
        <v>191</v>
      </c>
      <c r="B16" s="41">
        <v>1</v>
      </c>
      <c r="C16" s="41">
        <v>0</v>
      </c>
      <c r="D16" s="41">
        <v>0</v>
      </c>
      <c r="E16" s="41">
        <v>0</v>
      </c>
      <c r="F16" s="17"/>
    </row>
    <row r="17" spans="1:6">
      <c r="A17" s="4" t="s">
        <v>192</v>
      </c>
      <c r="B17" s="41">
        <v>1</v>
      </c>
      <c r="C17" s="41">
        <v>0</v>
      </c>
      <c r="D17" s="41">
        <v>0</v>
      </c>
      <c r="E17" s="41">
        <v>0</v>
      </c>
      <c r="F17" s="17"/>
    </row>
    <row r="18" spans="1:6">
      <c r="A18" s="4" t="s">
        <v>193</v>
      </c>
      <c r="B18" s="41">
        <v>1</v>
      </c>
      <c r="C18" s="41">
        <v>0</v>
      </c>
      <c r="D18" s="41">
        <v>0</v>
      </c>
      <c r="E18" s="41">
        <v>0</v>
      </c>
      <c r="F18" s="17"/>
    </row>
    <row r="19" spans="1:6">
      <c r="A19" s="4" t="s">
        <v>194</v>
      </c>
      <c r="B19" s="41">
        <v>0</v>
      </c>
      <c r="C19" s="41">
        <v>1</v>
      </c>
      <c r="D19" s="41">
        <v>0</v>
      </c>
      <c r="E19" s="41">
        <v>0</v>
      </c>
      <c r="F19" s="17"/>
    </row>
    <row r="20" spans="1:6">
      <c r="A20" s="4" t="s">
        <v>211</v>
      </c>
      <c r="B20" s="41">
        <v>0</v>
      </c>
      <c r="C20" s="41">
        <v>0</v>
      </c>
      <c r="D20" s="41">
        <v>1</v>
      </c>
      <c r="E20" s="41">
        <v>0</v>
      </c>
      <c r="F20" s="17"/>
    </row>
    <row r="21" spans="1:6">
      <c r="A21" s="4" t="s">
        <v>233</v>
      </c>
      <c r="B21" s="41">
        <v>1</v>
      </c>
      <c r="C21" s="41">
        <v>0</v>
      </c>
      <c r="D21" s="41">
        <v>0</v>
      </c>
      <c r="E21" s="41">
        <v>0</v>
      </c>
      <c r="F21" s="17"/>
    </row>
    <row r="22" spans="1:6">
      <c r="A22" s="4" t="s">
        <v>234</v>
      </c>
      <c r="B22" s="41">
        <v>1</v>
      </c>
      <c r="C22" s="41">
        <v>0</v>
      </c>
      <c r="D22" s="41">
        <v>0</v>
      </c>
      <c r="E22" s="41">
        <v>0</v>
      </c>
      <c r="F22" s="17"/>
    </row>
    <row r="23" spans="1:6">
      <c r="A23" s="4" t="s">
        <v>235</v>
      </c>
      <c r="B23" s="41">
        <v>1</v>
      </c>
      <c r="C23" s="41">
        <v>0</v>
      </c>
      <c r="D23" s="41">
        <v>0</v>
      </c>
      <c r="E23" s="41">
        <v>0</v>
      </c>
      <c r="F23" s="17"/>
    </row>
    <row r="24" spans="1:6">
      <c r="A24" s="4" t="s">
        <v>236</v>
      </c>
      <c r="B24" s="41">
        <v>1</v>
      </c>
      <c r="C24" s="41">
        <v>0</v>
      </c>
      <c r="D24" s="41">
        <v>0</v>
      </c>
      <c r="E24" s="41">
        <v>0</v>
      </c>
      <c r="F24" s="17"/>
    </row>
    <row r="25" spans="1:6">
      <c r="A25" s="4" t="s">
        <v>237</v>
      </c>
      <c r="B25" s="41">
        <v>1</v>
      </c>
      <c r="C25" s="41">
        <v>0</v>
      </c>
      <c r="D25" s="41">
        <v>0</v>
      </c>
      <c r="E25" s="41">
        <v>0</v>
      </c>
      <c r="F25" s="17"/>
    </row>
    <row r="27" spans="1:6" ht="21" customHeight="1">
      <c r="A27" s="1" t="s">
        <v>991</v>
      </c>
    </row>
    <row r="28" spans="1:6">
      <c r="A28" s="3" t="s">
        <v>383</v>
      </c>
    </row>
    <row r="29" spans="1:6">
      <c r="A29" s="33" t="s">
        <v>992</v>
      </c>
    </row>
    <row r="30" spans="1:6">
      <c r="A30" s="33" t="s">
        <v>993</v>
      </c>
    </row>
    <row r="31" spans="1:6">
      <c r="A31" s="3" t="s">
        <v>994</v>
      </c>
    </row>
    <row r="33" spans="1:6">
      <c r="B33" s="15" t="s">
        <v>346</v>
      </c>
      <c r="C33" s="15" t="s">
        <v>347</v>
      </c>
      <c r="D33" s="15" t="s">
        <v>348</v>
      </c>
      <c r="E33" s="15" t="s">
        <v>349</v>
      </c>
    </row>
    <row r="34" spans="1:6">
      <c r="A34" s="4" t="s">
        <v>483</v>
      </c>
      <c r="B34" s="40">
        <f>'Input'!$B$321*(1-'Input'!$D$60)</f>
        <v>0</v>
      </c>
      <c r="C34" s="40">
        <f>'Input'!$B$322*(1-'Input'!$D$60)</f>
        <v>0</v>
      </c>
      <c r="D34" s="40">
        <f>'Input'!$B$323*(1-'Input'!$D$60)</f>
        <v>0</v>
      </c>
      <c r="E34" s="40">
        <f>'Input'!$B$324*(1-'Input'!$D$60)</f>
        <v>0</v>
      </c>
      <c r="F34" s="17"/>
    </row>
    <row r="35" spans="1:6">
      <c r="A35" s="4" t="s">
        <v>484</v>
      </c>
      <c r="B35" s="40">
        <f>'Input'!$C$321*(1-'Input'!$D$60)</f>
        <v>0</v>
      </c>
      <c r="C35" s="40">
        <f>'Input'!$C$322*(1-'Input'!$D$60)</f>
        <v>0</v>
      </c>
      <c r="D35" s="40">
        <f>'Input'!$C$323*(1-'Input'!$D$60)</f>
        <v>0</v>
      </c>
      <c r="E35" s="40">
        <f>'Input'!$C$324*(1-'Input'!$D$60)</f>
        <v>0</v>
      </c>
      <c r="F35" s="17"/>
    </row>
    <row r="36" spans="1:6">
      <c r="A36" s="4" t="s">
        <v>485</v>
      </c>
      <c r="B36" s="40">
        <f>'Input'!$D$321*(1-'Input'!$D$60)</f>
        <v>0</v>
      </c>
      <c r="C36" s="40">
        <f>'Input'!$D$322*(1-'Input'!$D$60)</f>
        <v>0</v>
      </c>
      <c r="D36" s="40">
        <f>'Input'!$D$323*(1-'Input'!$D$60)</f>
        <v>0</v>
      </c>
      <c r="E36" s="40">
        <f>'Input'!$D$324*(1-'Input'!$D$60)</f>
        <v>0</v>
      </c>
      <c r="F36" s="17"/>
    </row>
    <row r="37" spans="1:6">
      <c r="A37" s="4" t="s">
        <v>486</v>
      </c>
      <c r="B37" s="40">
        <f>'Input'!$E$321*(1-'Input'!$D$60)</f>
        <v>0</v>
      </c>
      <c r="C37" s="40">
        <f>'Input'!$E$322*(1-'Input'!$D$60)</f>
        <v>0</v>
      </c>
      <c r="D37" s="40">
        <f>'Input'!$E$323*(1-'Input'!$D$60)</f>
        <v>0</v>
      </c>
      <c r="E37" s="40">
        <f>'Input'!$E$324*(1-'Input'!$D$60)</f>
        <v>0</v>
      </c>
      <c r="F37" s="17"/>
    </row>
    <row r="38" spans="1:6">
      <c r="A38" s="4" t="s">
        <v>487</v>
      </c>
      <c r="B38" s="40">
        <f>'Input'!$F$321*(1-'Input'!$D$60)</f>
        <v>0</v>
      </c>
      <c r="C38" s="40">
        <f>'Input'!$F$322*(1-'Input'!$D$60)</f>
        <v>0</v>
      </c>
      <c r="D38" s="40">
        <f>'Input'!$F$323*(1-'Input'!$D$60)</f>
        <v>0</v>
      </c>
      <c r="E38" s="40">
        <f>'Input'!$F$324*(1-'Input'!$D$60)</f>
        <v>0</v>
      </c>
      <c r="F38" s="17"/>
    </row>
    <row r="39" spans="1:6">
      <c r="A39" s="4" t="s">
        <v>488</v>
      </c>
      <c r="B39" s="40">
        <f>'Input'!$G$321*(1-'Input'!$D$60)</f>
        <v>0</v>
      </c>
      <c r="C39" s="40">
        <f>'Input'!$G$322*(1-'Input'!$D$60)</f>
        <v>0</v>
      </c>
      <c r="D39" s="40">
        <f>'Input'!$G$323*(1-'Input'!$D$60)</f>
        <v>0</v>
      </c>
      <c r="E39" s="40">
        <f>'Input'!$G$324*(1-'Input'!$D$60)</f>
        <v>0</v>
      </c>
      <c r="F39" s="17"/>
    </row>
    <row r="40" spans="1:6">
      <c r="A40" s="4" t="s">
        <v>489</v>
      </c>
      <c r="B40" s="40">
        <f>'Input'!$H$321*(1-'Input'!$D$60)</f>
        <v>0</v>
      </c>
      <c r="C40" s="40">
        <f>'Input'!$H$322*(1-'Input'!$D$60)</f>
        <v>0</v>
      </c>
      <c r="D40" s="40">
        <f>'Input'!$H$323*(1-'Input'!$D$60)</f>
        <v>0</v>
      </c>
      <c r="E40" s="40">
        <f>'Input'!$H$324*(1-'Input'!$D$60)</f>
        <v>0</v>
      </c>
      <c r="F40" s="17"/>
    </row>
    <row r="41" spans="1:6">
      <c r="A41" s="4" t="s">
        <v>490</v>
      </c>
      <c r="B41" s="40">
        <f>'Input'!$I$321*(1-'Input'!$D$60)</f>
        <v>0</v>
      </c>
      <c r="C41" s="40">
        <f>'Input'!$I$322*(1-'Input'!$D$60)</f>
        <v>0</v>
      </c>
      <c r="D41" s="40">
        <f>'Input'!$I$323*(1-'Input'!$D$60)</f>
        <v>0</v>
      </c>
      <c r="E41" s="40">
        <f>'Input'!$I$324*(1-'Input'!$D$60)</f>
        <v>0</v>
      </c>
      <c r="F41" s="17"/>
    </row>
    <row r="43" spans="1:6" ht="21" customHeight="1">
      <c r="A43" s="1" t="s">
        <v>995</v>
      </c>
    </row>
    <row r="44" spans="1:6">
      <c r="A44" s="3" t="s">
        <v>383</v>
      </c>
    </row>
    <row r="45" spans="1:6">
      <c r="A45" s="33" t="s">
        <v>996</v>
      </c>
    </row>
    <row r="46" spans="1:6">
      <c r="A46" s="33" t="s">
        <v>997</v>
      </c>
    </row>
    <row r="47" spans="1:6">
      <c r="A47" s="3" t="s">
        <v>396</v>
      </c>
    </row>
    <row r="49" spans="1:10">
      <c r="B49" s="15" t="s">
        <v>338</v>
      </c>
      <c r="C49" s="15" t="s">
        <v>339</v>
      </c>
      <c r="D49" s="15" t="s">
        <v>340</v>
      </c>
      <c r="E49" s="15" t="s">
        <v>341</v>
      </c>
      <c r="F49" s="15" t="s">
        <v>342</v>
      </c>
      <c r="G49" s="15" t="s">
        <v>343</v>
      </c>
      <c r="H49" s="15" t="s">
        <v>344</v>
      </c>
      <c r="I49" s="15" t="s">
        <v>345</v>
      </c>
    </row>
    <row r="50" spans="1:10">
      <c r="A50" s="4" t="s">
        <v>185</v>
      </c>
      <c r="B50" s="40">
        <f>SUMPRODUCT($B7:$E7,$B$34:$E$34)</f>
        <v>0</v>
      </c>
      <c r="C50" s="40">
        <f>SUMPRODUCT($B7:$E7,$B$35:$E$35)</f>
        <v>0</v>
      </c>
      <c r="D50" s="40">
        <f>SUMPRODUCT($B7:$E7,$B$36:$E$36)</f>
        <v>0</v>
      </c>
      <c r="E50" s="40">
        <f>SUMPRODUCT($B7:$E7,$B$37:$E$37)</f>
        <v>0</v>
      </c>
      <c r="F50" s="40">
        <f>SUMPRODUCT($B7:$E7,$B$38:$E$38)</f>
        <v>0</v>
      </c>
      <c r="G50" s="40">
        <f>SUMPRODUCT($B7:$E7,$B$39:$E$39)</f>
        <v>0</v>
      </c>
      <c r="H50" s="40">
        <f>SUMPRODUCT($B7:$E7,$B$40:$E$40)</f>
        <v>0</v>
      </c>
      <c r="I50" s="40">
        <f>SUMPRODUCT($B7:$E7,$B$41:$E$41)</f>
        <v>0</v>
      </c>
      <c r="J50" s="17"/>
    </row>
    <row r="51" spans="1:10">
      <c r="A51" s="4" t="s">
        <v>186</v>
      </c>
      <c r="B51" s="40">
        <f>SUMPRODUCT($B8:$E8,$B$34:$E$34)</f>
        <v>0</v>
      </c>
      <c r="C51" s="40">
        <f>SUMPRODUCT($B8:$E8,$B$35:$E$35)</f>
        <v>0</v>
      </c>
      <c r="D51" s="40">
        <f>SUMPRODUCT($B8:$E8,$B$36:$E$36)</f>
        <v>0</v>
      </c>
      <c r="E51" s="40">
        <f>SUMPRODUCT($B8:$E8,$B$37:$E$37)</f>
        <v>0</v>
      </c>
      <c r="F51" s="40">
        <f>SUMPRODUCT($B8:$E8,$B$38:$E$38)</f>
        <v>0</v>
      </c>
      <c r="G51" s="40">
        <f>SUMPRODUCT($B8:$E8,$B$39:$E$39)</f>
        <v>0</v>
      </c>
      <c r="H51" s="40">
        <f>SUMPRODUCT($B8:$E8,$B$40:$E$40)</f>
        <v>0</v>
      </c>
      <c r="I51" s="40">
        <f>SUMPRODUCT($B8:$E8,$B$41:$E$41)</f>
        <v>0</v>
      </c>
      <c r="J51" s="17"/>
    </row>
    <row r="52" spans="1:10">
      <c r="A52" s="4" t="s">
        <v>231</v>
      </c>
      <c r="B52" s="40">
        <f>SUMPRODUCT($B9:$E9,$B$34:$E$34)</f>
        <v>0</v>
      </c>
      <c r="C52" s="40">
        <f>SUMPRODUCT($B9:$E9,$B$35:$E$35)</f>
        <v>0</v>
      </c>
      <c r="D52" s="40">
        <f>SUMPRODUCT($B9:$E9,$B$36:$E$36)</f>
        <v>0</v>
      </c>
      <c r="E52" s="40">
        <f>SUMPRODUCT($B9:$E9,$B$37:$E$37)</f>
        <v>0</v>
      </c>
      <c r="F52" s="40">
        <f>SUMPRODUCT($B9:$E9,$B$38:$E$38)</f>
        <v>0</v>
      </c>
      <c r="G52" s="40">
        <f>SUMPRODUCT($B9:$E9,$B$39:$E$39)</f>
        <v>0</v>
      </c>
      <c r="H52" s="40">
        <f>SUMPRODUCT($B9:$E9,$B$40:$E$40)</f>
        <v>0</v>
      </c>
      <c r="I52" s="40">
        <f>SUMPRODUCT($B9:$E9,$B$41:$E$41)</f>
        <v>0</v>
      </c>
      <c r="J52" s="17"/>
    </row>
    <row r="53" spans="1:10">
      <c r="A53" s="4" t="s">
        <v>187</v>
      </c>
      <c r="B53" s="40">
        <f>SUMPRODUCT($B10:$E10,$B$34:$E$34)</f>
        <v>0</v>
      </c>
      <c r="C53" s="40">
        <f>SUMPRODUCT($B10:$E10,$B$35:$E$35)</f>
        <v>0</v>
      </c>
      <c r="D53" s="40">
        <f>SUMPRODUCT($B10:$E10,$B$36:$E$36)</f>
        <v>0</v>
      </c>
      <c r="E53" s="40">
        <f>SUMPRODUCT($B10:$E10,$B$37:$E$37)</f>
        <v>0</v>
      </c>
      <c r="F53" s="40">
        <f>SUMPRODUCT($B10:$E10,$B$38:$E$38)</f>
        <v>0</v>
      </c>
      <c r="G53" s="40">
        <f>SUMPRODUCT($B10:$E10,$B$39:$E$39)</f>
        <v>0</v>
      </c>
      <c r="H53" s="40">
        <f>SUMPRODUCT($B10:$E10,$B$40:$E$40)</f>
        <v>0</v>
      </c>
      <c r="I53" s="40">
        <f>SUMPRODUCT($B10:$E10,$B$41:$E$41)</f>
        <v>0</v>
      </c>
      <c r="J53" s="17"/>
    </row>
    <row r="54" spans="1:10">
      <c r="A54" s="4" t="s">
        <v>188</v>
      </c>
      <c r="B54" s="40">
        <f>SUMPRODUCT($B11:$E11,$B$34:$E$34)</f>
        <v>0</v>
      </c>
      <c r="C54" s="40">
        <f>SUMPRODUCT($B11:$E11,$B$35:$E$35)</f>
        <v>0</v>
      </c>
      <c r="D54" s="40">
        <f>SUMPRODUCT($B11:$E11,$B$36:$E$36)</f>
        <v>0</v>
      </c>
      <c r="E54" s="40">
        <f>SUMPRODUCT($B11:$E11,$B$37:$E$37)</f>
        <v>0</v>
      </c>
      <c r="F54" s="40">
        <f>SUMPRODUCT($B11:$E11,$B$38:$E$38)</f>
        <v>0</v>
      </c>
      <c r="G54" s="40">
        <f>SUMPRODUCT($B11:$E11,$B$39:$E$39)</f>
        <v>0</v>
      </c>
      <c r="H54" s="40">
        <f>SUMPRODUCT($B11:$E11,$B$40:$E$40)</f>
        <v>0</v>
      </c>
      <c r="I54" s="40">
        <f>SUMPRODUCT($B11:$E11,$B$41:$E$41)</f>
        <v>0</v>
      </c>
      <c r="J54" s="17"/>
    </row>
    <row r="55" spans="1:10">
      <c r="A55" s="4" t="s">
        <v>232</v>
      </c>
      <c r="B55" s="40">
        <f>SUMPRODUCT($B12:$E12,$B$34:$E$34)</f>
        <v>0</v>
      </c>
      <c r="C55" s="40">
        <f>SUMPRODUCT($B12:$E12,$B$35:$E$35)</f>
        <v>0</v>
      </c>
      <c r="D55" s="40">
        <f>SUMPRODUCT($B12:$E12,$B$36:$E$36)</f>
        <v>0</v>
      </c>
      <c r="E55" s="40">
        <f>SUMPRODUCT($B12:$E12,$B$37:$E$37)</f>
        <v>0</v>
      </c>
      <c r="F55" s="40">
        <f>SUMPRODUCT($B12:$E12,$B$38:$E$38)</f>
        <v>0</v>
      </c>
      <c r="G55" s="40">
        <f>SUMPRODUCT($B12:$E12,$B$39:$E$39)</f>
        <v>0</v>
      </c>
      <c r="H55" s="40">
        <f>SUMPRODUCT($B12:$E12,$B$40:$E$40)</f>
        <v>0</v>
      </c>
      <c r="I55" s="40">
        <f>SUMPRODUCT($B12:$E12,$B$41:$E$41)</f>
        <v>0</v>
      </c>
      <c r="J55" s="17"/>
    </row>
    <row r="56" spans="1:10">
      <c r="A56" s="4" t="s">
        <v>189</v>
      </c>
      <c r="B56" s="40">
        <f>SUMPRODUCT($B13:$E13,$B$34:$E$34)</f>
        <v>0</v>
      </c>
      <c r="C56" s="40">
        <f>SUMPRODUCT($B13:$E13,$B$35:$E$35)</f>
        <v>0</v>
      </c>
      <c r="D56" s="40">
        <f>SUMPRODUCT($B13:$E13,$B$36:$E$36)</f>
        <v>0</v>
      </c>
      <c r="E56" s="40">
        <f>SUMPRODUCT($B13:$E13,$B$37:$E$37)</f>
        <v>0</v>
      </c>
      <c r="F56" s="40">
        <f>SUMPRODUCT($B13:$E13,$B$38:$E$38)</f>
        <v>0</v>
      </c>
      <c r="G56" s="40">
        <f>SUMPRODUCT($B13:$E13,$B$39:$E$39)</f>
        <v>0</v>
      </c>
      <c r="H56" s="40">
        <f>SUMPRODUCT($B13:$E13,$B$40:$E$40)</f>
        <v>0</v>
      </c>
      <c r="I56" s="40">
        <f>SUMPRODUCT($B13:$E13,$B$41:$E$41)</f>
        <v>0</v>
      </c>
      <c r="J56" s="17"/>
    </row>
    <row r="57" spans="1:10">
      <c r="A57" s="4" t="s">
        <v>190</v>
      </c>
      <c r="B57" s="40">
        <f>SUMPRODUCT($B14:$E14,$B$34:$E$34)</f>
        <v>0</v>
      </c>
      <c r="C57" s="40">
        <f>SUMPRODUCT($B14:$E14,$B$35:$E$35)</f>
        <v>0</v>
      </c>
      <c r="D57" s="40">
        <f>SUMPRODUCT($B14:$E14,$B$36:$E$36)</f>
        <v>0</v>
      </c>
      <c r="E57" s="40">
        <f>SUMPRODUCT($B14:$E14,$B$37:$E$37)</f>
        <v>0</v>
      </c>
      <c r="F57" s="40">
        <f>SUMPRODUCT($B14:$E14,$B$38:$E$38)</f>
        <v>0</v>
      </c>
      <c r="G57" s="40">
        <f>SUMPRODUCT($B14:$E14,$B$39:$E$39)</f>
        <v>0</v>
      </c>
      <c r="H57" s="40">
        <f>SUMPRODUCT($B14:$E14,$B$40:$E$40)</f>
        <v>0</v>
      </c>
      <c r="I57" s="40">
        <f>SUMPRODUCT($B14:$E14,$B$41:$E$41)</f>
        <v>0</v>
      </c>
      <c r="J57" s="17"/>
    </row>
    <row r="58" spans="1:10">
      <c r="A58" s="4" t="s">
        <v>210</v>
      </c>
      <c r="B58" s="40">
        <f>SUMPRODUCT($B15:$E15,$B$34:$E$34)</f>
        <v>0</v>
      </c>
      <c r="C58" s="40">
        <f>SUMPRODUCT($B15:$E15,$B$35:$E$35)</f>
        <v>0</v>
      </c>
      <c r="D58" s="40">
        <f>SUMPRODUCT($B15:$E15,$B$36:$E$36)</f>
        <v>0</v>
      </c>
      <c r="E58" s="40">
        <f>SUMPRODUCT($B15:$E15,$B$37:$E$37)</f>
        <v>0</v>
      </c>
      <c r="F58" s="40">
        <f>SUMPRODUCT($B15:$E15,$B$38:$E$38)</f>
        <v>0</v>
      </c>
      <c r="G58" s="40">
        <f>SUMPRODUCT($B15:$E15,$B$39:$E$39)</f>
        <v>0</v>
      </c>
      <c r="H58" s="40">
        <f>SUMPRODUCT($B15:$E15,$B$40:$E$40)</f>
        <v>0</v>
      </c>
      <c r="I58" s="40">
        <f>SUMPRODUCT($B15:$E15,$B$41:$E$41)</f>
        <v>0</v>
      </c>
      <c r="J58" s="17"/>
    </row>
    <row r="59" spans="1:10">
      <c r="A59" s="4" t="s">
        <v>191</v>
      </c>
      <c r="B59" s="40">
        <f>SUMPRODUCT($B16:$E16,$B$34:$E$34)</f>
        <v>0</v>
      </c>
      <c r="C59" s="40">
        <f>SUMPRODUCT($B16:$E16,$B$35:$E$35)</f>
        <v>0</v>
      </c>
      <c r="D59" s="40">
        <f>SUMPRODUCT($B16:$E16,$B$36:$E$36)</f>
        <v>0</v>
      </c>
      <c r="E59" s="40">
        <f>SUMPRODUCT($B16:$E16,$B$37:$E$37)</f>
        <v>0</v>
      </c>
      <c r="F59" s="40">
        <f>SUMPRODUCT($B16:$E16,$B$38:$E$38)</f>
        <v>0</v>
      </c>
      <c r="G59" s="40">
        <f>SUMPRODUCT($B16:$E16,$B$39:$E$39)</f>
        <v>0</v>
      </c>
      <c r="H59" s="40">
        <f>SUMPRODUCT($B16:$E16,$B$40:$E$40)</f>
        <v>0</v>
      </c>
      <c r="I59" s="40">
        <f>SUMPRODUCT($B16:$E16,$B$41:$E$41)</f>
        <v>0</v>
      </c>
      <c r="J59" s="17"/>
    </row>
    <row r="60" spans="1:10">
      <c r="A60" s="4" t="s">
        <v>192</v>
      </c>
      <c r="B60" s="40">
        <f>SUMPRODUCT($B17:$E17,$B$34:$E$34)</f>
        <v>0</v>
      </c>
      <c r="C60" s="40">
        <f>SUMPRODUCT($B17:$E17,$B$35:$E$35)</f>
        <v>0</v>
      </c>
      <c r="D60" s="40">
        <f>SUMPRODUCT($B17:$E17,$B$36:$E$36)</f>
        <v>0</v>
      </c>
      <c r="E60" s="40">
        <f>SUMPRODUCT($B17:$E17,$B$37:$E$37)</f>
        <v>0</v>
      </c>
      <c r="F60" s="40">
        <f>SUMPRODUCT($B17:$E17,$B$38:$E$38)</f>
        <v>0</v>
      </c>
      <c r="G60" s="40">
        <f>SUMPRODUCT($B17:$E17,$B$39:$E$39)</f>
        <v>0</v>
      </c>
      <c r="H60" s="40">
        <f>SUMPRODUCT($B17:$E17,$B$40:$E$40)</f>
        <v>0</v>
      </c>
      <c r="I60" s="40">
        <f>SUMPRODUCT($B17:$E17,$B$41:$E$41)</f>
        <v>0</v>
      </c>
      <c r="J60" s="17"/>
    </row>
    <row r="61" spans="1:10">
      <c r="A61" s="4" t="s">
        <v>193</v>
      </c>
      <c r="B61" s="40">
        <f>SUMPRODUCT($B18:$E18,$B$34:$E$34)</f>
        <v>0</v>
      </c>
      <c r="C61" s="40">
        <f>SUMPRODUCT($B18:$E18,$B$35:$E$35)</f>
        <v>0</v>
      </c>
      <c r="D61" s="40">
        <f>SUMPRODUCT($B18:$E18,$B$36:$E$36)</f>
        <v>0</v>
      </c>
      <c r="E61" s="40">
        <f>SUMPRODUCT($B18:$E18,$B$37:$E$37)</f>
        <v>0</v>
      </c>
      <c r="F61" s="40">
        <f>SUMPRODUCT($B18:$E18,$B$38:$E$38)</f>
        <v>0</v>
      </c>
      <c r="G61" s="40">
        <f>SUMPRODUCT($B18:$E18,$B$39:$E$39)</f>
        <v>0</v>
      </c>
      <c r="H61" s="40">
        <f>SUMPRODUCT($B18:$E18,$B$40:$E$40)</f>
        <v>0</v>
      </c>
      <c r="I61" s="40">
        <f>SUMPRODUCT($B18:$E18,$B$41:$E$41)</f>
        <v>0</v>
      </c>
      <c r="J61" s="17"/>
    </row>
    <row r="62" spans="1:10">
      <c r="A62" s="4" t="s">
        <v>194</v>
      </c>
      <c r="B62" s="40">
        <f>SUMPRODUCT($B19:$E19,$B$34:$E$34)</f>
        <v>0</v>
      </c>
      <c r="C62" s="40">
        <f>SUMPRODUCT($B19:$E19,$B$35:$E$35)</f>
        <v>0</v>
      </c>
      <c r="D62" s="40">
        <f>SUMPRODUCT($B19:$E19,$B$36:$E$36)</f>
        <v>0</v>
      </c>
      <c r="E62" s="40">
        <f>SUMPRODUCT($B19:$E19,$B$37:$E$37)</f>
        <v>0</v>
      </c>
      <c r="F62" s="40">
        <f>SUMPRODUCT($B19:$E19,$B$38:$E$38)</f>
        <v>0</v>
      </c>
      <c r="G62" s="40">
        <f>SUMPRODUCT($B19:$E19,$B$39:$E$39)</f>
        <v>0</v>
      </c>
      <c r="H62" s="40">
        <f>SUMPRODUCT($B19:$E19,$B$40:$E$40)</f>
        <v>0</v>
      </c>
      <c r="I62" s="40">
        <f>SUMPRODUCT($B19:$E19,$B$41:$E$41)</f>
        <v>0</v>
      </c>
      <c r="J62" s="17"/>
    </row>
    <row r="63" spans="1:10">
      <c r="A63" s="4" t="s">
        <v>211</v>
      </c>
      <c r="B63" s="40">
        <f>SUMPRODUCT($B20:$E20,$B$34:$E$34)</f>
        <v>0</v>
      </c>
      <c r="C63" s="40">
        <f>SUMPRODUCT($B20:$E20,$B$35:$E$35)</f>
        <v>0</v>
      </c>
      <c r="D63" s="40">
        <f>SUMPRODUCT($B20:$E20,$B$36:$E$36)</f>
        <v>0</v>
      </c>
      <c r="E63" s="40">
        <f>SUMPRODUCT($B20:$E20,$B$37:$E$37)</f>
        <v>0</v>
      </c>
      <c r="F63" s="40">
        <f>SUMPRODUCT($B20:$E20,$B$38:$E$38)</f>
        <v>0</v>
      </c>
      <c r="G63" s="40">
        <f>SUMPRODUCT($B20:$E20,$B$39:$E$39)</f>
        <v>0</v>
      </c>
      <c r="H63" s="40">
        <f>SUMPRODUCT($B20:$E20,$B$40:$E$40)</f>
        <v>0</v>
      </c>
      <c r="I63" s="40">
        <f>SUMPRODUCT($B20:$E20,$B$41:$E$41)</f>
        <v>0</v>
      </c>
      <c r="J63" s="17"/>
    </row>
    <row r="64" spans="1:10">
      <c r="A64" s="4" t="s">
        <v>233</v>
      </c>
      <c r="B64" s="40">
        <f>SUMPRODUCT($B21:$E21,$B$34:$E$34)</f>
        <v>0</v>
      </c>
      <c r="C64" s="40">
        <f>SUMPRODUCT($B21:$E21,$B$35:$E$35)</f>
        <v>0</v>
      </c>
      <c r="D64" s="40">
        <f>SUMPRODUCT($B21:$E21,$B$36:$E$36)</f>
        <v>0</v>
      </c>
      <c r="E64" s="40">
        <f>SUMPRODUCT($B21:$E21,$B$37:$E$37)</f>
        <v>0</v>
      </c>
      <c r="F64" s="40">
        <f>SUMPRODUCT($B21:$E21,$B$38:$E$38)</f>
        <v>0</v>
      </c>
      <c r="G64" s="40">
        <f>SUMPRODUCT($B21:$E21,$B$39:$E$39)</f>
        <v>0</v>
      </c>
      <c r="H64" s="40">
        <f>SUMPRODUCT($B21:$E21,$B$40:$E$40)</f>
        <v>0</v>
      </c>
      <c r="I64" s="40">
        <f>SUMPRODUCT($B21:$E21,$B$41:$E$41)</f>
        <v>0</v>
      </c>
      <c r="J64" s="17"/>
    </row>
    <row r="65" spans="1:20">
      <c r="A65" s="4" t="s">
        <v>234</v>
      </c>
      <c r="B65" s="40">
        <f>SUMPRODUCT($B22:$E22,$B$34:$E$34)</f>
        <v>0</v>
      </c>
      <c r="C65" s="40">
        <f>SUMPRODUCT($B22:$E22,$B$35:$E$35)</f>
        <v>0</v>
      </c>
      <c r="D65" s="40">
        <f>SUMPRODUCT($B22:$E22,$B$36:$E$36)</f>
        <v>0</v>
      </c>
      <c r="E65" s="40">
        <f>SUMPRODUCT($B22:$E22,$B$37:$E$37)</f>
        <v>0</v>
      </c>
      <c r="F65" s="40">
        <f>SUMPRODUCT($B22:$E22,$B$38:$E$38)</f>
        <v>0</v>
      </c>
      <c r="G65" s="40">
        <f>SUMPRODUCT($B22:$E22,$B$39:$E$39)</f>
        <v>0</v>
      </c>
      <c r="H65" s="40">
        <f>SUMPRODUCT($B22:$E22,$B$40:$E$40)</f>
        <v>0</v>
      </c>
      <c r="I65" s="40">
        <f>SUMPRODUCT($B22:$E22,$B$41:$E$41)</f>
        <v>0</v>
      </c>
      <c r="J65" s="17"/>
    </row>
    <row r="66" spans="1:20">
      <c r="A66" s="4" t="s">
        <v>235</v>
      </c>
      <c r="B66" s="40">
        <f>SUMPRODUCT($B23:$E23,$B$34:$E$34)</f>
        <v>0</v>
      </c>
      <c r="C66" s="40">
        <f>SUMPRODUCT($B23:$E23,$B$35:$E$35)</f>
        <v>0</v>
      </c>
      <c r="D66" s="40">
        <f>SUMPRODUCT($B23:$E23,$B$36:$E$36)</f>
        <v>0</v>
      </c>
      <c r="E66" s="40">
        <f>SUMPRODUCT($B23:$E23,$B$37:$E$37)</f>
        <v>0</v>
      </c>
      <c r="F66" s="40">
        <f>SUMPRODUCT($B23:$E23,$B$38:$E$38)</f>
        <v>0</v>
      </c>
      <c r="G66" s="40">
        <f>SUMPRODUCT($B23:$E23,$B$39:$E$39)</f>
        <v>0</v>
      </c>
      <c r="H66" s="40">
        <f>SUMPRODUCT($B23:$E23,$B$40:$E$40)</f>
        <v>0</v>
      </c>
      <c r="I66" s="40">
        <f>SUMPRODUCT($B23:$E23,$B$41:$E$41)</f>
        <v>0</v>
      </c>
      <c r="J66" s="17"/>
    </row>
    <row r="67" spans="1:20">
      <c r="A67" s="4" t="s">
        <v>236</v>
      </c>
      <c r="B67" s="40">
        <f>SUMPRODUCT($B24:$E24,$B$34:$E$34)</f>
        <v>0</v>
      </c>
      <c r="C67" s="40">
        <f>SUMPRODUCT($B24:$E24,$B$35:$E$35)</f>
        <v>0</v>
      </c>
      <c r="D67" s="40">
        <f>SUMPRODUCT($B24:$E24,$B$36:$E$36)</f>
        <v>0</v>
      </c>
      <c r="E67" s="40">
        <f>SUMPRODUCT($B24:$E24,$B$37:$E$37)</f>
        <v>0</v>
      </c>
      <c r="F67" s="40">
        <f>SUMPRODUCT($B24:$E24,$B$38:$E$38)</f>
        <v>0</v>
      </c>
      <c r="G67" s="40">
        <f>SUMPRODUCT($B24:$E24,$B$39:$E$39)</f>
        <v>0</v>
      </c>
      <c r="H67" s="40">
        <f>SUMPRODUCT($B24:$E24,$B$40:$E$40)</f>
        <v>0</v>
      </c>
      <c r="I67" s="40">
        <f>SUMPRODUCT($B24:$E24,$B$41:$E$41)</f>
        <v>0</v>
      </c>
      <c r="J67" s="17"/>
    </row>
    <row r="68" spans="1:20">
      <c r="A68" s="4" t="s">
        <v>237</v>
      </c>
      <c r="B68" s="40">
        <f>SUMPRODUCT($B25:$E25,$B$34:$E$34)</f>
        <v>0</v>
      </c>
      <c r="C68" s="40">
        <f>SUMPRODUCT($B25:$E25,$B$35:$E$35)</f>
        <v>0</v>
      </c>
      <c r="D68" s="40">
        <f>SUMPRODUCT($B25:$E25,$B$36:$E$36)</f>
        <v>0</v>
      </c>
      <c r="E68" s="40">
        <f>SUMPRODUCT($B25:$E25,$B$37:$E$37)</f>
        <v>0</v>
      </c>
      <c r="F68" s="40">
        <f>SUMPRODUCT($B25:$E25,$B$38:$E$38)</f>
        <v>0</v>
      </c>
      <c r="G68" s="40">
        <f>SUMPRODUCT($B25:$E25,$B$39:$E$39)</f>
        <v>0</v>
      </c>
      <c r="H68" s="40">
        <f>SUMPRODUCT($B25:$E25,$B$40:$E$40)</f>
        <v>0</v>
      </c>
      <c r="I68" s="40">
        <f>SUMPRODUCT($B25:$E25,$B$41:$E$41)</f>
        <v>0</v>
      </c>
      <c r="J68" s="17"/>
    </row>
    <row r="70" spans="1:20" ht="21" customHeight="1">
      <c r="A70" s="1" t="s">
        <v>998</v>
      </c>
    </row>
    <row r="71" spans="1:20">
      <c r="A71" s="3" t="s">
        <v>383</v>
      </c>
    </row>
    <row r="72" spans="1:20">
      <c r="A72" s="3" t="s">
        <v>999</v>
      </c>
    </row>
    <row r="73" spans="1:20">
      <c r="A73" s="3" t="s">
        <v>1000</v>
      </c>
    </row>
    <row r="74" spans="1:20">
      <c r="A74" s="3" t="s">
        <v>1001</v>
      </c>
    </row>
    <row r="75" spans="1:20">
      <c r="A75" s="33" t="s">
        <v>1002</v>
      </c>
    </row>
    <row r="76" spans="1:20">
      <c r="A76" s="3" t="s">
        <v>852</v>
      </c>
    </row>
    <row r="78" spans="1:20">
      <c r="B78" s="15" t="s">
        <v>153</v>
      </c>
      <c r="C78" s="15" t="s">
        <v>338</v>
      </c>
      <c r="D78" s="15" t="s">
        <v>339</v>
      </c>
      <c r="E78" s="15" t="s">
        <v>340</v>
      </c>
      <c r="F78" s="15" t="s">
        <v>341</v>
      </c>
      <c r="G78" s="15" t="s">
        <v>342</v>
      </c>
      <c r="H78" s="15" t="s">
        <v>343</v>
      </c>
      <c r="I78" s="15" t="s">
        <v>344</v>
      </c>
      <c r="J78" s="15" t="s">
        <v>345</v>
      </c>
      <c r="K78" s="15" t="s">
        <v>326</v>
      </c>
      <c r="L78" s="15" t="s">
        <v>913</v>
      </c>
      <c r="M78" s="15" t="s">
        <v>914</v>
      </c>
      <c r="N78" s="15" t="s">
        <v>915</v>
      </c>
      <c r="O78" s="15" t="s">
        <v>916</v>
      </c>
      <c r="P78" s="15" t="s">
        <v>917</v>
      </c>
      <c r="Q78" s="15" t="s">
        <v>918</v>
      </c>
      <c r="R78" s="15" t="s">
        <v>919</v>
      </c>
      <c r="S78" s="15" t="s">
        <v>920</v>
      </c>
    </row>
    <row r="79" spans="1:20">
      <c r="A79" s="4" t="s">
        <v>185</v>
      </c>
      <c r="B79" s="41">
        <v>0</v>
      </c>
      <c r="C79" s="42">
        <f>$B$50</f>
        <v>0</v>
      </c>
      <c r="D79" s="42">
        <f>$C$50</f>
        <v>0</v>
      </c>
      <c r="E79" s="42">
        <f>$D$50</f>
        <v>0</v>
      </c>
      <c r="F79" s="42">
        <f>$E$50</f>
        <v>0</v>
      </c>
      <c r="G79" s="42">
        <f>$F$50</f>
        <v>0</v>
      </c>
      <c r="H79" s="42">
        <f>$G$50</f>
        <v>0</v>
      </c>
      <c r="I79" s="42">
        <f>$H$50</f>
        <v>0</v>
      </c>
      <c r="J79" s="42">
        <f>$I$50</f>
        <v>0</v>
      </c>
      <c r="K79" s="41">
        <v>0</v>
      </c>
      <c r="L79" s="41">
        <v>0</v>
      </c>
      <c r="M79" s="41">
        <v>0</v>
      </c>
      <c r="N79" s="41">
        <v>0</v>
      </c>
      <c r="O79" s="41">
        <v>0</v>
      </c>
      <c r="P79" s="41">
        <v>0</v>
      </c>
      <c r="Q79" s="41">
        <v>0</v>
      </c>
      <c r="R79" s="41">
        <v>0</v>
      </c>
      <c r="S79" s="41">
        <v>0</v>
      </c>
      <c r="T79" s="17"/>
    </row>
    <row r="80" spans="1:20">
      <c r="A80" s="4" t="s">
        <v>186</v>
      </c>
      <c r="B80" s="41">
        <v>0</v>
      </c>
      <c r="C80" s="42">
        <f>$B$51</f>
        <v>0</v>
      </c>
      <c r="D80" s="42">
        <f>$C$51</f>
        <v>0</v>
      </c>
      <c r="E80" s="42">
        <f>$D$51</f>
        <v>0</v>
      </c>
      <c r="F80" s="42">
        <f>$E$51</f>
        <v>0</v>
      </c>
      <c r="G80" s="42">
        <f>$F$51</f>
        <v>0</v>
      </c>
      <c r="H80" s="42">
        <f>$G$51</f>
        <v>0</v>
      </c>
      <c r="I80" s="42">
        <f>$H$51</f>
        <v>0</v>
      </c>
      <c r="J80" s="42">
        <f>$I$51</f>
        <v>0</v>
      </c>
      <c r="K80" s="41">
        <v>0</v>
      </c>
      <c r="L80" s="41">
        <v>0</v>
      </c>
      <c r="M80" s="41">
        <v>0</v>
      </c>
      <c r="N80" s="41">
        <v>0</v>
      </c>
      <c r="O80" s="41">
        <v>0</v>
      </c>
      <c r="P80" s="41">
        <v>0</v>
      </c>
      <c r="Q80" s="41">
        <v>0</v>
      </c>
      <c r="R80" s="41">
        <v>0</v>
      </c>
      <c r="S80" s="41">
        <v>0</v>
      </c>
      <c r="T80" s="17"/>
    </row>
    <row r="81" spans="1:20">
      <c r="A81" s="4" t="s">
        <v>231</v>
      </c>
      <c r="B81" s="41">
        <v>0</v>
      </c>
      <c r="C81" s="42">
        <f>$B$52</f>
        <v>0</v>
      </c>
      <c r="D81" s="42">
        <f>$C$52</f>
        <v>0</v>
      </c>
      <c r="E81" s="42">
        <f>$D$52</f>
        <v>0</v>
      </c>
      <c r="F81" s="42">
        <f>$E$52</f>
        <v>0</v>
      </c>
      <c r="G81" s="42">
        <f>$F$52</f>
        <v>0</v>
      </c>
      <c r="H81" s="42">
        <f>$G$52</f>
        <v>0</v>
      </c>
      <c r="I81" s="42">
        <f>$H$52</f>
        <v>0</v>
      </c>
      <c r="J81" s="42">
        <f>$I$52</f>
        <v>0</v>
      </c>
      <c r="K81" s="41">
        <v>0</v>
      </c>
      <c r="L81" s="41">
        <v>0</v>
      </c>
      <c r="M81" s="41">
        <v>0</v>
      </c>
      <c r="N81" s="41">
        <v>0</v>
      </c>
      <c r="O81" s="41">
        <v>0</v>
      </c>
      <c r="P81" s="41">
        <v>0</v>
      </c>
      <c r="Q81" s="41">
        <v>0</v>
      </c>
      <c r="R81" s="41">
        <v>0</v>
      </c>
      <c r="S81" s="41">
        <v>0</v>
      </c>
      <c r="T81" s="17"/>
    </row>
    <row r="82" spans="1:20">
      <c r="A82" s="4" t="s">
        <v>187</v>
      </c>
      <c r="B82" s="41">
        <v>0</v>
      </c>
      <c r="C82" s="42">
        <f>$B$53</f>
        <v>0</v>
      </c>
      <c r="D82" s="42">
        <f>$C$53</f>
        <v>0</v>
      </c>
      <c r="E82" s="42">
        <f>$D$53</f>
        <v>0</v>
      </c>
      <c r="F82" s="42">
        <f>$E$53</f>
        <v>0</v>
      </c>
      <c r="G82" s="42">
        <f>$F$53</f>
        <v>0</v>
      </c>
      <c r="H82" s="42">
        <f>$G$53</f>
        <v>0</v>
      </c>
      <c r="I82" s="42">
        <f>$H$53</f>
        <v>0</v>
      </c>
      <c r="J82" s="42">
        <f>$I$53</f>
        <v>0</v>
      </c>
      <c r="K82" s="41">
        <v>0</v>
      </c>
      <c r="L82" s="41">
        <v>0</v>
      </c>
      <c r="M82" s="41">
        <v>0</v>
      </c>
      <c r="N82" s="41">
        <v>0</v>
      </c>
      <c r="O82" s="41">
        <v>0</v>
      </c>
      <c r="P82" s="41">
        <v>0</v>
      </c>
      <c r="Q82" s="41">
        <v>0</v>
      </c>
      <c r="R82" s="41">
        <v>0</v>
      </c>
      <c r="S82" s="41">
        <v>0</v>
      </c>
      <c r="T82" s="17"/>
    </row>
    <row r="83" spans="1:20">
      <c r="A83" s="4" t="s">
        <v>188</v>
      </c>
      <c r="B83" s="41">
        <v>0</v>
      </c>
      <c r="C83" s="42">
        <f>$B$54</f>
        <v>0</v>
      </c>
      <c r="D83" s="42">
        <f>$C$54</f>
        <v>0</v>
      </c>
      <c r="E83" s="42">
        <f>$D$54</f>
        <v>0</v>
      </c>
      <c r="F83" s="42">
        <f>$E$54</f>
        <v>0</v>
      </c>
      <c r="G83" s="42">
        <f>$F$54</f>
        <v>0</v>
      </c>
      <c r="H83" s="42">
        <f>$G$54</f>
        <v>0</v>
      </c>
      <c r="I83" s="42">
        <f>$H$54</f>
        <v>0</v>
      </c>
      <c r="J83" s="42">
        <f>$I$54</f>
        <v>0</v>
      </c>
      <c r="K83" s="41">
        <v>0</v>
      </c>
      <c r="L83" s="41">
        <v>0</v>
      </c>
      <c r="M83" s="41">
        <v>0</v>
      </c>
      <c r="N83" s="41">
        <v>0</v>
      </c>
      <c r="O83" s="41">
        <v>0</v>
      </c>
      <c r="P83" s="41">
        <v>0</v>
      </c>
      <c r="Q83" s="41">
        <v>0</v>
      </c>
      <c r="R83" s="41">
        <v>0</v>
      </c>
      <c r="S83" s="41">
        <v>0</v>
      </c>
      <c r="T83" s="17"/>
    </row>
    <row r="84" spans="1:20">
      <c r="A84" s="4" t="s">
        <v>232</v>
      </c>
      <c r="B84" s="41">
        <v>0</v>
      </c>
      <c r="C84" s="42">
        <f>$B$55</f>
        <v>0</v>
      </c>
      <c r="D84" s="42">
        <f>$C$55</f>
        <v>0</v>
      </c>
      <c r="E84" s="42">
        <f>$D$55</f>
        <v>0</v>
      </c>
      <c r="F84" s="42">
        <f>$E$55</f>
        <v>0</v>
      </c>
      <c r="G84" s="42">
        <f>$F$55</f>
        <v>0</v>
      </c>
      <c r="H84" s="42">
        <f>$G$55</f>
        <v>0</v>
      </c>
      <c r="I84" s="42">
        <f>$H$55</f>
        <v>0</v>
      </c>
      <c r="J84" s="42">
        <f>$I$55</f>
        <v>0</v>
      </c>
      <c r="K84" s="41">
        <v>0</v>
      </c>
      <c r="L84" s="41">
        <v>0</v>
      </c>
      <c r="M84" s="41">
        <v>0</v>
      </c>
      <c r="N84" s="41">
        <v>0</v>
      </c>
      <c r="O84" s="41">
        <v>0</v>
      </c>
      <c r="P84" s="41">
        <v>0</v>
      </c>
      <c r="Q84" s="41">
        <v>0</v>
      </c>
      <c r="R84" s="41">
        <v>0</v>
      </c>
      <c r="S84" s="41">
        <v>0</v>
      </c>
      <c r="T84" s="17"/>
    </row>
    <row r="85" spans="1:20">
      <c r="A85" s="4" t="s">
        <v>189</v>
      </c>
      <c r="B85" s="41">
        <v>0</v>
      </c>
      <c r="C85" s="42">
        <f>$B$56</f>
        <v>0</v>
      </c>
      <c r="D85" s="42">
        <f>$C$56</f>
        <v>0</v>
      </c>
      <c r="E85" s="42">
        <f>$D$56</f>
        <v>0</v>
      </c>
      <c r="F85" s="42">
        <f>$E$56</f>
        <v>0</v>
      </c>
      <c r="G85" s="42">
        <f>$F$56</f>
        <v>0</v>
      </c>
      <c r="H85" s="42">
        <f>$G$56</f>
        <v>0</v>
      </c>
      <c r="I85" s="42">
        <f>$H$56</f>
        <v>0</v>
      </c>
      <c r="J85" s="42">
        <f>$I$56</f>
        <v>0</v>
      </c>
      <c r="K85" s="41">
        <v>0</v>
      </c>
      <c r="L85" s="41">
        <v>0</v>
      </c>
      <c r="M85" s="41">
        <v>0</v>
      </c>
      <c r="N85" s="41">
        <v>0</v>
      </c>
      <c r="O85" s="41">
        <v>0</v>
      </c>
      <c r="P85" s="41">
        <v>0</v>
      </c>
      <c r="Q85" s="41">
        <v>0</v>
      </c>
      <c r="R85" s="41">
        <v>0</v>
      </c>
      <c r="S85" s="41">
        <v>0</v>
      </c>
      <c r="T85" s="17"/>
    </row>
    <row r="86" spans="1:20">
      <c r="A86" s="4" t="s">
        <v>190</v>
      </c>
      <c r="B86" s="41">
        <v>0</v>
      </c>
      <c r="C86" s="42">
        <f>$B$57</f>
        <v>0</v>
      </c>
      <c r="D86" s="42">
        <f>$C$57</f>
        <v>0</v>
      </c>
      <c r="E86" s="42">
        <f>$D$57</f>
        <v>0</v>
      </c>
      <c r="F86" s="42">
        <f>$E$57</f>
        <v>0</v>
      </c>
      <c r="G86" s="42">
        <f>$F$57</f>
        <v>0</v>
      </c>
      <c r="H86" s="42">
        <f>$G$57</f>
        <v>0</v>
      </c>
      <c r="I86" s="42">
        <f>$H$57</f>
        <v>0</v>
      </c>
      <c r="J86" s="42">
        <f>$I$57</f>
        <v>0</v>
      </c>
      <c r="K86" s="41">
        <v>0</v>
      </c>
      <c r="L86" s="41">
        <v>0</v>
      </c>
      <c r="M86" s="41">
        <v>0</v>
      </c>
      <c r="N86" s="41">
        <v>0</v>
      </c>
      <c r="O86" s="41">
        <v>0</v>
      </c>
      <c r="P86" s="41">
        <v>0</v>
      </c>
      <c r="Q86" s="41">
        <v>0</v>
      </c>
      <c r="R86" s="41">
        <v>0</v>
      </c>
      <c r="S86" s="41">
        <v>0</v>
      </c>
      <c r="T86" s="17"/>
    </row>
    <row r="87" spans="1:20">
      <c r="A87" s="4" t="s">
        <v>210</v>
      </c>
      <c r="B87" s="41">
        <v>0</v>
      </c>
      <c r="C87" s="42">
        <f>$B$58</f>
        <v>0</v>
      </c>
      <c r="D87" s="42">
        <f>$C$58</f>
        <v>0</v>
      </c>
      <c r="E87" s="42">
        <f>$D$58</f>
        <v>0</v>
      </c>
      <c r="F87" s="42">
        <f>$E$58</f>
        <v>0</v>
      </c>
      <c r="G87" s="42">
        <f>$F$58</f>
        <v>0</v>
      </c>
      <c r="H87" s="42">
        <f>$G$58</f>
        <v>0</v>
      </c>
      <c r="I87" s="42">
        <f>$H$58</f>
        <v>0</v>
      </c>
      <c r="J87" s="42">
        <f>$I$58</f>
        <v>0</v>
      </c>
      <c r="K87" s="41">
        <v>0</v>
      </c>
      <c r="L87" s="41">
        <v>0</v>
      </c>
      <c r="M87" s="41">
        <v>0</v>
      </c>
      <c r="N87" s="41">
        <v>0</v>
      </c>
      <c r="O87" s="41">
        <v>0</v>
      </c>
      <c r="P87" s="41">
        <v>0</v>
      </c>
      <c r="Q87" s="41">
        <v>0</v>
      </c>
      <c r="R87" s="41">
        <v>0</v>
      </c>
      <c r="S87" s="41">
        <v>0</v>
      </c>
      <c r="T87" s="17"/>
    </row>
    <row r="88" spans="1:20">
      <c r="A88" s="4" t="s">
        <v>191</v>
      </c>
      <c r="B88" s="41">
        <v>0</v>
      </c>
      <c r="C88" s="42">
        <f>$B$59</f>
        <v>0</v>
      </c>
      <c r="D88" s="42">
        <f>$C$59</f>
        <v>0</v>
      </c>
      <c r="E88" s="42">
        <f>$D$59</f>
        <v>0</v>
      </c>
      <c r="F88" s="42">
        <f>$E$59</f>
        <v>0</v>
      </c>
      <c r="G88" s="42">
        <f>$F$59</f>
        <v>0</v>
      </c>
      <c r="H88" s="42">
        <f>$G$59</f>
        <v>0</v>
      </c>
      <c r="I88" s="42">
        <f>$H$59</f>
        <v>0</v>
      </c>
      <c r="J88" s="42">
        <f>$I$59</f>
        <v>0</v>
      </c>
      <c r="K88" s="41">
        <v>0</v>
      </c>
      <c r="L88" s="41">
        <v>0</v>
      </c>
      <c r="M88" s="41">
        <v>0</v>
      </c>
      <c r="N88" s="41">
        <v>0</v>
      </c>
      <c r="O88" s="41">
        <v>0</v>
      </c>
      <c r="P88" s="41">
        <v>0</v>
      </c>
      <c r="Q88" s="41">
        <v>0</v>
      </c>
      <c r="R88" s="41">
        <v>0</v>
      </c>
      <c r="S88" s="41">
        <v>0</v>
      </c>
      <c r="T88" s="17"/>
    </row>
    <row r="89" spans="1:20">
      <c r="A89" s="4" t="s">
        <v>192</v>
      </c>
      <c r="B89" s="41">
        <v>0</v>
      </c>
      <c r="C89" s="42">
        <f>$B$60</f>
        <v>0</v>
      </c>
      <c r="D89" s="42">
        <f>$C$60</f>
        <v>0</v>
      </c>
      <c r="E89" s="42">
        <f>$D$60</f>
        <v>0</v>
      </c>
      <c r="F89" s="42">
        <f>$E$60</f>
        <v>0</v>
      </c>
      <c r="G89" s="42">
        <f>$F$60</f>
        <v>0</v>
      </c>
      <c r="H89" s="42">
        <f>$G$60</f>
        <v>0</v>
      </c>
      <c r="I89" s="42">
        <f>$H$60</f>
        <v>0</v>
      </c>
      <c r="J89" s="42">
        <f>$I$60</f>
        <v>0</v>
      </c>
      <c r="K89" s="41">
        <v>0</v>
      </c>
      <c r="L89" s="41">
        <v>0</v>
      </c>
      <c r="M89" s="41">
        <v>0</v>
      </c>
      <c r="N89" s="41">
        <v>0</v>
      </c>
      <c r="O89" s="41">
        <v>0</v>
      </c>
      <c r="P89" s="41">
        <v>0</v>
      </c>
      <c r="Q89" s="41">
        <v>0</v>
      </c>
      <c r="R89" s="41">
        <v>0</v>
      </c>
      <c r="S89" s="41">
        <v>0</v>
      </c>
      <c r="T89" s="17"/>
    </row>
    <row r="90" spans="1:20">
      <c r="A90" s="4" t="s">
        <v>193</v>
      </c>
      <c r="B90" s="41">
        <v>0</v>
      </c>
      <c r="C90" s="42">
        <f>$B$61</f>
        <v>0</v>
      </c>
      <c r="D90" s="42">
        <f>$C$61</f>
        <v>0</v>
      </c>
      <c r="E90" s="42">
        <f>$D$61</f>
        <v>0</v>
      </c>
      <c r="F90" s="42">
        <f>$E$61</f>
        <v>0</v>
      </c>
      <c r="G90" s="42">
        <f>$F$61</f>
        <v>0</v>
      </c>
      <c r="H90" s="42">
        <f>$G$61</f>
        <v>0</v>
      </c>
      <c r="I90" s="42">
        <f>$H$61</f>
        <v>0</v>
      </c>
      <c r="J90" s="42">
        <f>$I$61</f>
        <v>0</v>
      </c>
      <c r="K90" s="41">
        <v>0</v>
      </c>
      <c r="L90" s="41">
        <v>0</v>
      </c>
      <c r="M90" s="41">
        <v>0</v>
      </c>
      <c r="N90" s="41">
        <v>0</v>
      </c>
      <c r="O90" s="41">
        <v>0</v>
      </c>
      <c r="P90" s="41">
        <v>0</v>
      </c>
      <c r="Q90" s="41">
        <v>0</v>
      </c>
      <c r="R90" s="41">
        <v>0</v>
      </c>
      <c r="S90" s="41">
        <v>0</v>
      </c>
      <c r="T90" s="17"/>
    </row>
    <row r="91" spans="1:20">
      <c r="A91" s="4" t="s">
        <v>194</v>
      </c>
      <c r="B91" s="41">
        <v>0</v>
      </c>
      <c r="C91" s="42">
        <f>$B$62</f>
        <v>0</v>
      </c>
      <c r="D91" s="42">
        <f>$C$62</f>
        <v>0</v>
      </c>
      <c r="E91" s="42">
        <f>$D$62</f>
        <v>0</v>
      </c>
      <c r="F91" s="42">
        <f>$E$62</f>
        <v>0</v>
      </c>
      <c r="G91" s="42">
        <f>$F$62</f>
        <v>0</v>
      </c>
      <c r="H91" s="42">
        <f>$G$62</f>
        <v>0</v>
      </c>
      <c r="I91" s="42">
        <f>$H$62</f>
        <v>0</v>
      </c>
      <c r="J91" s="42">
        <f>$I$62</f>
        <v>0</v>
      </c>
      <c r="K91" s="41">
        <v>0</v>
      </c>
      <c r="L91" s="41">
        <v>0</v>
      </c>
      <c r="M91" s="41">
        <v>0</v>
      </c>
      <c r="N91" s="41">
        <v>0</v>
      </c>
      <c r="O91" s="41">
        <v>0</v>
      </c>
      <c r="P91" s="41">
        <v>0</v>
      </c>
      <c r="Q91" s="41">
        <v>0</v>
      </c>
      <c r="R91" s="41">
        <v>0</v>
      </c>
      <c r="S91" s="41">
        <v>0</v>
      </c>
      <c r="T91" s="17"/>
    </row>
    <row r="92" spans="1:20">
      <c r="A92" s="4" t="s">
        <v>211</v>
      </c>
      <c r="B92" s="41">
        <v>0</v>
      </c>
      <c r="C92" s="42">
        <f>$B$63</f>
        <v>0</v>
      </c>
      <c r="D92" s="42">
        <f>$C$63</f>
        <v>0</v>
      </c>
      <c r="E92" s="42">
        <f>$D$63</f>
        <v>0</v>
      </c>
      <c r="F92" s="42">
        <f>$E$63</f>
        <v>0</v>
      </c>
      <c r="G92" s="42">
        <f>$F$63</f>
        <v>0</v>
      </c>
      <c r="H92" s="42">
        <f>$G$63</f>
        <v>0</v>
      </c>
      <c r="I92" s="42">
        <f>$H$63</f>
        <v>0</v>
      </c>
      <c r="J92" s="42">
        <f>$I$63</f>
        <v>0</v>
      </c>
      <c r="K92" s="41">
        <v>0</v>
      </c>
      <c r="L92" s="41">
        <v>0</v>
      </c>
      <c r="M92" s="41">
        <v>0</v>
      </c>
      <c r="N92" s="41">
        <v>0</v>
      </c>
      <c r="O92" s="41">
        <v>0</v>
      </c>
      <c r="P92" s="41">
        <v>0</v>
      </c>
      <c r="Q92" s="41">
        <v>0</v>
      </c>
      <c r="R92" s="41">
        <v>0</v>
      </c>
      <c r="S92" s="41">
        <v>0</v>
      </c>
      <c r="T92" s="17"/>
    </row>
    <row r="93" spans="1:20">
      <c r="A93" s="4" t="s">
        <v>233</v>
      </c>
      <c r="B93" s="41">
        <v>0</v>
      </c>
      <c r="C93" s="42">
        <f>$B$64</f>
        <v>0</v>
      </c>
      <c r="D93" s="42">
        <f>$C$64</f>
        <v>0</v>
      </c>
      <c r="E93" s="42">
        <f>$D$64</f>
        <v>0</v>
      </c>
      <c r="F93" s="42">
        <f>$E$64</f>
        <v>0</v>
      </c>
      <c r="G93" s="42">
        <f>$F$64</f>
        <v>0</v>
      </c>
      <c r="H93" s="42">
        <f>$G$64</f>
        <v>0</v>
      </c>
      <c r="I93" s="42">
        <f>$H$64</f>
        <v>0</v>
      </c>
      <c r="J93" s="42">
        <f>$I$64</f>
        <v>0</v>
      </c>
      <c r="K93" s="41">
        <v>0</v>
      </c>
      <c r="L93" s="41">
        <v>0</v>
      </c>
      <c r="M93" s="41">
        <v>0</v>
      </c>
      <c r="N93" s="41">
        <v>0</v>
      </c>
      <c r="O93" s="41">
        <v>0</v>
      </c>
      <c r="P93" s="41">
        <v>0</v>
      </c>
      <c r="Q93" s="41">
        <v>0</v>
      </c>
      <c r="R93" s="41">
        <v>0</v>
      </c>
      <c r="S93" s="41">
        <v>0</v>
      </c>
      <c r="T93" s="17"/>
    </row>
    <row r="94" spans="1:20">
      <c r="A94" s="4" t="s">
        <v>234</v>
      </c>
      <c r="B94" s="41">
        <v>0</v>
      </c>
      <c r="C94" s="42">
        <f>$B$65</f>
        <v>0</v>
      </c>
      <c r="D94" s="42">
        <f>$C$65</f>
        <v>0</v>
      </c>
      <c r="E94" s="42">
        <f>$D$65</f>
        <v>0</v>
      </c>
      <c r="F94" s="42">
        <f>$E$65</f>
        <v>0</v>
      </c>
      <c r="G94" s="42">
        <f>$F$65</f>
        <v>0</v>
      </c>
      <c r="H94" s="42">
        <f>$G$65</f>
        <v>0</v>
      </c>
      <c r="I94" s="42">
        <f>$H$65</f>
        <v>0</v>
      </c>
      <c r="J94" s="42">
        <f>$I$65</f>
        <v>0</v>
      </c>
      <c r="K94" s="41">
        <v>0</v>
      </c>
      <c r="L94" s="41">
        <v>0</v>
      </c>
      <c r="M94" s="41">
        <v>0</v>
      </c>
      <c r="N94" s="41">
        <v>0</v>
      </c>
      <c r="O94" s="41">
        <v>0</v>
      </c>
      <c r="P94" s="41">
        <v>0</v>
      </c>
      <c r="Q94" s="41">
        <v>0</v>
      </c>
      <c r="R94" s="41">
        <v>0</v>
      </c>
      <c r="S94" s="41">
        <v>0</v>
      </c>
      <c r="T94" s="17"/>
    </row>
    <row r="95" spans="1:20">
      <c r="A95" s="4" t="s">
        <v>235</v>
      </c>
      <c r="B95" s="41">
        <v>0</v>
      </c>
      <c r="C95" s="42">
        <f>$B$66</f>
        <v>0</v>
      </c>
      <c r="D95" s="42">
        <f>$C$66</f>
        <v>0</v>
      </c>
      <c r="E95" s="42">
        <f>$D$66</f>
        <v>0</v>
      </c>
      <c r="F95" s="42">
        <f>$E$66</f>
        <v>0</v>
      </c>
      <c r="G95" s="42">
        <f>$F$66</f>
        <v>0</v>
      </c>
      <c r="H95" s="42">
        <f>$G$66</f>
        <v>0</v>
      </c>
      <c r="I95" s="42">
        <f>$H$66</f>
        <v>0</v>
      </c>
      <c r="J95" s="42">
        <f>$I$66</f>
        <v>0</v>
      </c>
      <c r="K95" s="41">
        <v>0</v>
      </c>
      <c r="L95" s="41">
        <v>0</v>
      </c>
      <c r="M95" s="41">
        <v>0</v>
      </c>
      <c r="N95" s="41">
        <v>0</v>
      </c>
      <c r="O95" s="41">
        <v>0</v>
      </c>
      <c r="P95" s="41">
        <v>0</v>
      </c>
      <c r="Q95" s="41">
        <v>0</v>
      </c>
      <c r="R95" s="41">
        <v>0</v>
      </c>
      <c r="S95" s="41">
        <v>0</v>
      </c>
      <c r="T95" s="17"/>
    </row>
    <row r="96" spans="1:20">
      <c r="A96" s="4" t="s">
        <v>236</v>
      </c>
      <c r="B96" s="41">
        <v>0</v>
      </c>
      <c r="C96" s="42">
        <f>$B$67</f>
        <v>0</v>
      </c>
      <c r="D96" s="42">
        <f>$C$67</f>
        <v>0</v>
      </c>
      <c r="E96" s="42">
        <f>$D$67</f>
        <v>0</v>
      </c>
      <c r="F96" s="42">
        <f>$E$67</f>
        <v>0</v>
      </c>
      <c r="G96" s="42">
        <f>$F$67</f>
        <v>0</v>
      </c>
      <c r="H96" s="42">
        <f>$G$67</f>
        <v>0</v>
      </c>
      <c r="I96" s="42">
        <f>$H$67</f>
        <v>0</v>
      </c>
      <c r="J96" s="42">
        <f>$I$67</f>
        <v>0</v>
      </c>
      <c r="K96" s="41">
        <v>0</v>
      </c>
      <c r="L96" s="41">
        <v>0</v>
      </c>
      <c r="M96" s="41">
        <v>0</v>
      </c>
      <c r="N96" s="41">
        <v>0</v>
      </c>
      <c r="O96" s="41">
        <v>0</v>
      </c>
      <c r="P96" s="41">
        <v>0</v>
      </c>
      <c r="Q96" s="41">
        <v>0</v>
      </c>
      <c r="R96" s="41">
        <v>0</v>
      </c>
      <c r="S96" s="41">
        <v>0</v>
      </c>
      <c r="T96" s="17"/>
    </row>
    <row r="97" spans="1:20">
      <c r="A97" s="4" t="s">
        <v>237</v>
      </c>
      <c r="B97" s="41">
        <v>0</v>
      </c>
      <c r="C97" s="42">
        <f>$B$68</f>
        <v>0</v>
      </c>
      <c r="D97" s="42">
        <f>$C$68</f>
        <v>0</v>
      </c>
      <c r="E97" s="42">
        <f>$D$68</f>
        <v>0</v>
      </c>
      <c r="F97" s="42">
        <f>$E$68</f>
        <v>0</v>
      </c>
      <c r="G97" s="42">
        <f>$F$68</f>
        <v>0</v>
      </c>
      <c r="H97" s="42">
        <f>$G$68</f>
        <v>0</v>
      </c>
      <c r="I97" s="42">
        <f>$H$68</f>
        <v>0</v>
      </c>
      <c r="J97" s="42">
        <f>$I$68</f>
        <v>0</v>
      </c>
      <c r="K97" s="41">
        <v>0</v>
      </c>
      <c r="L97" s="41">
        <v>0</v>
      </c>
      <c r="M97" s="41">
        <v>0</v>
      </c>
      <c r="N97" s="41">
        <v>0</v>
      </c>
      <c r="O97" s="41">
        <v>0</v>
      </c>
      <c r="P97" s="41">
        <v>0</v>
      </c>
      <c r="Q97" s="41">
        <v>0</v>
      </c>
      <c r="R97" s="41">
        <v>0</v>
      </c>
      <c r="S97" s="41">
        <v>0</v>
      </c>
      <c r="T97" s="17"/>
    </row>
    <row r="98" spans="1:20">
      <c r="A98" s="4" t="s">
        <v>195</v>
      </c>
      <c r="B98" s="41">
        <v>0</v>
      </c>
      <c r="C98" s="41"/>
      <c r="D98" s="41"/>
      <c r="E98" s="41"/>
      <c r="F98" s="41"/>
      <c r="G98" s="41"/>
      <c r="H98" s="41"/>
      <c r="I98" s="41"/>
      <c r="J98" s="41"/>
      <c r="K98" s="41">
        <v>0</v>
      </c>
      <c r="L98" s="41">
        <v>0</v>
      </c>
      <c r="M98" s="41">
        <v>0</v>
      </c>
      <c r="N98" s="41">
        <v>0</v>
      </c>
      <c r="O98" s="41">
        <v>0</v>
      </c>
      <c r="P98" s="41">
        <v>0</v>
      </c>
      <c r="Q98" s="41">
        <v>0</v>
      </c>
      <c r="R98" s="41">
        <v>0</v>
      </c>
      <c r="S98" s="41">
        <v>0</v>
      </c>
      <c r="T98" s="17"/>
    </row>
    <row r="99" spans="1:20">
      <c r="A99" s="4" t="s">
        <v>196</v>
      </c>
      <c r="B99" s="41">
        <v>0</v>
      </c>
      <c r="C99" s="41"/>
      <c r="D99" s="41"/>
      <c r="E99" s="41"/>
      <c r="F99" s="41"/>
      <c r="G99" s="41"/>
      <c r="H99" s="41"/>
      <c r="I99" s="41"/>
      <c r="J99" s="41"/>
      <c r="K99" s="41">
        <v>0</v>
      </c>
      <c r="L99" s="41">
        <v>0</v>
      </c>
      <c r="M99" s="41">
        <v>0</v>
      </c>
      <c r="N99" s="41">
        <v>0</v>
      </c>
      <c r="O99" s="41">
        <v>0</v>
      </c>
      <c r="P99" s="41">
        <v>0</v>
      </c>
      <c r="Q99" s="41">
        <v>0</v>
      </c>
      <c r="R99" s="41">
        <v>0</v>
      </c>
      <c r="S99" s="41">
        <v>0</v>
      </c>
      <c r="T99" s="17"/>
    </row>
    <row r="100" spans="1:20">
      <c r="A100" s="4" t="s">
        <v>197</v>
      </c>
      <c r="B100" s="41">
        <v>0</v>
      </c>
      <c r="C100" s="41"/>
      <c r="D100" s="41"/>
      <c r="E100" s="41"/>
      <c r="F100" s="41"/>
      <c r="G100" s="41"/>
      <c r="H100" s="41"/>
      <c r="I100" s="41"/>
      <c r="J100" s="41"/>
      <c r="K100" s="41">
        <v>0</v>
      </c>
      <c r="L100" s="41">
        <v>0</v>
      </c>
      <c r="M100" s="41">
        <v>0</v>
      </c>
      <c r="N100" s="41">
        <v>0</v>
      </c>
      <c r="O100" s="41">
        <v>0</v>
      </c>
      <c r="P100" s="41">
        <v>0</v>
      </c>
      <c r="Q100" s="41">
        <v>0</v>
      </c>
      <c r="R100" s="41">
        <v>0</v>
      </c>
      <c r="S100" s="41">
        <v>0</v>
      </c>
      <c r="T100" s="17"/>
    </row>
    <row r="101" spans="1:20">
      <c r="A101" s="4" t="s">
        <v>198</v>
      </c>
      <c r="B101" s="41">
        <v>0</v>
      </c>
      <c r="C101" s="41"/>
      <c r="D101" s="41"/>
      <c r="E101" s="41"/>
      <c r="F101" s="41"/>
      <c r="G101" s="41"/>
      <c r="H101" s="41"/>
      <c r="I101" s="41"/>
      <c r="J101" s="41"/>
      <c r="K101" s="41">
        <v>0</v>
      </c>
      <c r="L101" s="41">
        <v>0</v>
      </c>
      <c r="M101" s="41">
        <v>0</v>
      </c>
      <c r="N101" s="41">
        <v>0</v>
      </c>
      <c r="O101" s="41">
        <v>0</v>
      </c>
      <c r="P101" s="41">
        <v>0</v>
      </c>
      <c r="Q101" s="41">
        <v>0</v>
      </c>
      <c r="R101" s="41">
        <v>0</v>
      </c>
      <c r="S101" s="41">
        <v>0</v>
      </c>
      <c r="T101" s="17"/>
    </row>
    <row r="102" spans="1:20">
      <c r="A102" s="4" t="s">
        <v>199</v>
      </c>
      <c r="B102" s="41">
        <v>0</v>
      </c>
      <c r="C102" s="41"/>
      <c r="D102" s="41"/>
      <c r="E102" s="41"/>
      <c r="F102" s="41"/>
      <c r="G102" s="41"/>
      <c r="H102" s="41"/>
      <c r="I102" s="41"/>
      <c r="J102" s="41"/>
      <c r="K102" s="41">
        <v>0</v>
      </c>
      <c r="L102" s="41">
        <v>0</v>
      </c>
      <c r="M102" s="41">
        <v>0</v>
      </c>
      <c r="N102" s="41">
        <v>0</v>
      </c>
      <c r="O102" s="41">
        <v>0</v>
      </c>
      <c r="P102" s="41">
        <v>0</v>
      </c>
      <c r="Q102" s="41">
        <v>0</v>
      </c>
      <c r="R102" s="41">
        <v>0</v>
      </c>
      <c r="S102" s="41">
        <v>0</v>
      </c>
      <c r="T102" s="17"/>
    </row>
    <row r="103" spans="1:20">
      <c r="A103" s="4" t="s">
        <v>200</v>
      </c>
      <c r="B103" s="41">
        <v>0</v>
      </c>
      <c r="C103" s="41"/>
      <c r="D103" s="41"/>
      <c r="E103" s="41"/>
      <c r="F103" s="41"/>
      <c r="G103" s="41"/>
      <c r="H103" s="41"/>
      <c r="I103" s="41"/>
      <c r="J103" s="41"/>
      <c r="K103" s="41">
        <v>0</v>
      </c>
      <c r="L103" s="41">
        <v>0</v>
      </c>
      <c r="M103" s="41">
        <v>0</v>
      </c>
      <c r="N103" s="41">
        <v>0</v>
      </c>
      <c r="O103" s="41">
        <v>0</v>
      </c>
      <c r="P103" s="41">
        <v>0</v>
      </c>
      <c r="Q103" s="41">
        <v>0</v>
      </c>
      <c r="R103" s="41">
        <v>0</v>
      </c>
      <c r="S103" s="41">
        <v>0</v>
      </c>
      <c r="T103" s="17"/>
    </row>
    <row r="104" spans="1:20">
      <c r="A104" s="4" t="s">
        <v>201</v>
      </c>
      <c r="B104" s="41">
        <v>0</v>
      </c>
      <c r="C104" s="41"/>
      <c r="D104" s="41"/>
      <c r="E104" s="41"/>
      <c r="F104" s="41"/>
      <c r="G104" s="41"/>
      <c r="H104" s="41"/>
      <c r="I104" s="41"/>
      <c r="J104" s="41"/>
      <c r="K104" s="41">
        <v>0</v>
      </c>
      <c r="L104" s="41">
        <v>0</v>
      </c>
      <c r="M104" s="41">
        <v>0</v>
      </c>
      <c r="N104" s="41">
        <v>0</v>
      </c>
      <c r="O104" s="41">
        <v>0</v>
      </c>
      <c r="P104" s="41">
        <v>0</v>
      </c>
      <c r="Q104" s="41">
        <v>0</v>
      </c>
      <c r="R104" s="41">
        <v>0</v>
      </c>
      <c r="S104" s="41">
        <v>0</v>
      </c>
      <c r="T104" s="17"/>
    </row>
    <row r="105" spans="1:20">
      <c r="A105" s="4" t="s">
        <v>202</v>
      </c>
      <c r="B105" s="41">
        <v>0</v>
      </c>
      <c r="C105" s="41"/>
      <c r="D105" s="41"/>
      <c r="E105" s="41"/>
      <c r="F105" s="41"/>
      <c r="G105" s="41"/>
      <c r="H105" s="41"/>
      <c r="I105" s="41"/>
      <c r="J105" s="41"/>
      <c r="K105" s="41">
        <v>0</v>
      </c>
      <c r="L105" s="41">
        <v>0</v>
      </c>
      <c r="M105" s="41">
        <v>0</v>
      </c>
      <c r="N105" s="41">
        <v>0</v>
      </c>
      <c r="O105" s="41">
        <v>0</v>
      </c>
      <c r="P105" s="41">
        <v>0</v>
      </c>
      <c r="Q105" s="41">
        <v>0</v>
      </c>
      <c r="R105" s="41">
        <v>0</v>
      </c>
      <c r="S105" s="41">
        <v>0</v>
      </c>
      <c r="T105" s="17"/>
    </row>
    <row r="106" spans="1:20">
      <c r="A106" s="4" t="s">
        <v>203</v>
      </c>
      <c r="B106" s="41">
        <v>0</v>
      </c>
      <c r="C106" s="41"/>
      <c r="D106" s="41"/>
      <c r="E106" s="41"/>
      <c r="F106" s="41"/>
      <c r="G106" s="41"/>
      <c r="H106" s="41"/>
      <c r="I106" s="41"/>
      <c r="J106" s="41"/>
      <c r="K106" s="41">
        <v>0</v>
      </c>
      <c r="L106" s="41">
        <v>0</v>
      </c>
      <c r="M106" s="41">
        <v>0</v>
      </c>
      <c r="N106" s="41">
        <v>0</v>
      </c>
      <c r="O106" s="41">
        <v>0</v>
      </c>
      <c r="P106" s="41">
        <v>0</v>
      </c>
      <c r="Q106" s="41">
        <v>0</v>
      </c>
      <c r="R106" s="41">
        <v>0</v>
      </c>
      <c r="S106" s="41">
        <v>0</v>
      </c>
      <c r="T106" s="17"/>
    </row>
    <row r="107" spans="1:20">
      <c r="A107" s="4" t="s">
        <v>204</v>
      </c>
      <c r="B107" s="41">
        <v>0</v>
      </c>
      <c r="C107" s="41"/>
      <c r="D107" s="41"/>
      <c r="E107" s="41"/>
      <c r="F107" s="41"/>
      <c r="G107" s="41"/>
      <c r="H107" s="41"/>
      <c r="I107" s="41"/>
      <c r="J107" s="41"/>
      <c r="K107" s="41">
        <v>0</v>
      </c>
      <c r="L107" s="41">
        <v>0</v>
      </c>
      <c r="M107" s="41">
        <v>0</v>
      </c>
      <c r="N107" s="41">
        <v>0</v>
      </c>
      <c r="O107" s="41">
        <v>0</v>
      </c>
      <c r="P107" s="41">
        <v>0</v>
      </c>
      <c r="Q107" s="41">
        <v>0</v>
      </c>
      <c r="R107" s="41">
        <v>0</v>
      </c>
      <c r="S107" s="41">
        <v>0</v>
      </c>
      <c r="T107" s="17"/>
    </row>
    <row r="108" spans="1:20">
      <c r="A108" s="4" t="s">
        <v>212</v>
      </c>
      <c r="B108" s="41">
        <v>0</v>
      </c>
      <c r="C108" s="41"/>
      <c r="D108" s="41"/>
      <c r="E108" s="41"/>
      <c r="F108" s="41"/>
      <c r="G108" s="41"/>
      <c r="H108" s="41"/>
      <c r="I108" s="41"/>
      <c r="J108" s="41"/>
      <c r="K108" s="41">
        <v>0</v>
      </c>
      <c r="L108" s="41">
        <v>0</v>
      </c>
      <c r="M108" s="41">
        <v>0</v>
      </c>
      <c r="N108" s="41">
        <v>0</v>
      </c>
      <c r="O108" s="41">
        <v>0</v>
      </c>
      <c r="P108" s="41">
        <v>0</v>
      </c>
      <c r="Q108" s="41">
        <v>0</v>
      </c>
      <c r="R108" s="41">
        <v>0</v>
      </c>
      <c r="S108" s="41">
        <v>0</v>
      </c>
      <c r="T108" s="17"/>
    </row>
    <row r="109" spans="1:20">
      <c r="A109" s="4" t="s">
        <v>213</v>
      </c>
      <c r="B109" s="41">
        <v>0</v>
      </c>
      <c r="C109" s="41"/>
      <c r="D109" s="41"/>
      <c r="E109" s="41"/>
      <c r="F109" s="41"/>
      <c r="G109" s="41"/>
      <c r="H109" s="41"/>
      <c r="I109" s="41"/>
      <c r="J109" s="41"/>
      <c r="K109" s="41">
        <v>0</v>
      </c>
      <c r="L109" s="41">
        <v>0</v>
      </c>
      <c r="M109" s="41">
        <v>0</v>
      </c>
      <c r="N109" s="41">
        <v>0</v>
      </c>
      <c r="O109" s="41">
        <v>0</v>
      </c>
      <c r="P109" s="41">
        <v>0</v>
      </c>
      <c r="Q109" s="41">
        <v>0</v>
      </c>
      <c r="R109" s="41">
        <v>0</v>
      </c>
      <c r="S109" s="41">
        <v>0</v>
      </c>
      <c r="T109" s="17"/>
    </row>
    <row r="110" spans="1:20">
      <c r="A110" s="4" t="s">
        <v>214</v>
      </c>
      <c r="B110" s="41">
        <v>0</v>
      </c>
      <c r="C110" s="41"/>
      <c r="D110" s="41"/>
      <c r="E110" s="41"/>
      <c r="F110" s="41"/>
      <c r="G110" s="41"/>
      <c r="H110" s="41"/>
      <c r="I110" s="41"/>
      <c r="J110" s="41"/>
      <c r="K110" s="41">
        <v>0</v>
      </c>
      <c r="L110" s="41">
        <v>0</v>
      </c>
      <c r="M110" s="41">
        <v>0</v>
      </c>
      <c r="N110" s="41">
        <v>0</v>
      </c>
      <c r="O110" s="41">
        <v>0</v>
      </c>
      <c r="P110" s="41">
        <v>0</v>
      </c>
      <c r="Q110" s="41">
        <v>0</v>
      </c>
      <c r="R110" s="41">
        <v>0</v>
      </c>
      <c r="S110" s="41">
        <v>0</v>
      </c>
      <c r="T110" s="17"/>
    </row>
    <row r="111" spans="1:20">
      <c r="A111" s="4" t="s">
        <v>215</v>
      </c>
      <c r="B111" s="41">
        <v>0</v>
      </c>
      <c r="C111" s="41"/>
      <c r="D111" s="41"/>
      <c r="E111" s="41"/>
      <c r="F111" s="41"/>
      <c r="G111" s="41"/>
      <c r="H111" s="41"/>
      <c r="I111" s="41"/>
      <c r="J111" s="41"/>
      <c r="K111" s="41">
        <v>0</v>
      </c>
      <c r="L111" s="41">
        <v>0</v>
      </c>
      <c r="M111" s="41">
        <v>0</v>
      </c>
      <c r="N111" s="41">
        <v>0</v>
      </c>
      <c r="O111" s="41">
        <v>0</v>
      </c>
      <c r="P111" s="41">
        <v>0</v>
      </c>
      <c r="Q111" s="41">
        <v>0</v>
      </c>
      <c r="R111" s="41">
        <v>0</v>
      </c>
      <c r="S111" s="41">
        <v>0</v>
      </c>
      <c r="T111" s="17"/>
    </row>
  </sheetData>
  <sheetProtection sheet="1" objects="1" scenarios="1"/>
  <hyperlinks>
    <hyperlink ref="A29" location="'Input'!B320" display="x1 = 1060. Customer contributions under current connection charging policy"/>
    <hyperlink ref="A30" location="'Input'!D59" display="x2 = 1010. Annuity proportion for customer-contributed assets (in Financial and general assumptions)"/>
    <hyperlink ref="A45" location="'Contrib'!B6" display="x1 = 2801. Network level of supply (for customer contributions) by tariff"/>
    <hyperlink ref="A46" location="'Contrib'!B33" display="x2 = 2802. Contribution proportion of asset annuities, by customer type and network level of assets"/>
    <hyperlink ref="A75" location="'Contrib'!B49" display="x4 = 2803. Proportion of asset annuities deemed to be covered by customer contributions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4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 ht="21" customHeight="1">
      <c r="A1" s="1" t="str">
        <f>"Yardsticks"&amp;" for "&amp;'Input'!B7&amp;" in "&amp;'Input'!C7&amp;" ("&amp;'Input'!D7&amp;")"</f>
        <v>Not calculated: open in spreadsheet app and allow calculations</v>
      </c>
    </row>
    <row r="2" spans="1:20">
      <c r="A2" s="3" t="s">
        <v>1003</v>
      </c>
    </row>
    <row r="4" spans="1:20" ht="21" customHeight="1">
      <c r="A4" s="1" t="s">
        <v>1004</v>
      </c>
    </row>
    <row r="5" spans="1:20">
      <c r="A5" s="3" t="s">
        <v>383</v>
      </c>
    </row>
    <row r="6" spans="1:20">
      <c r="A6" s="33" t="s">
        <v>1005</v>
      </c>
    </row>
    <row r="7" spans="1:20">
      <c r="A7" s="33" t="s">
        <v>1006</v>
      </c>
    </row>
    <row r="8" spans="1:20">
      <c r="A8" s="3" t="s">
        <v>401</v>
      </c>
    </row>
    <row r="10" spans="1:20">
      <c r="B10" s="15" t="s">
        <v>153</v>
      </c>
      <c r="C10" s="15" t="s">
        <v>338</v>
      </c>
      <c r="D10" s="15" t="s">
        <v>339</v>
      </c>
      <c r="E10" s="15" t="s">
        <v>340</v>
      </c>
      <c r="F10" s="15" t="s">
        <v>341</v>
      </c>
      <c r="G10" s="15" t="s">
        <v>342</v>
      </c>
      <c r="H10" s="15" t="s">
        <v>343</v>
      </c>
      <c r="I10" s="15" t="s">
        <v>344</v>
      </c>
      <c r="J10" s="15" t="s">
        <v>345</v>
      </c>
      <c r="K10" s="15" t="s">
        <v>326</v>
      </c>
      <c r="L10" s="15" t="s">
        <v>913</v>
      </c>
      <c r="M10" s="15" t="s">
        <v>914</v>
      </c>
      <c r="N10" s="15" t="s">
        <v>915</v>
      </c>
      <c r="O10" s="15" t="s">
        <v>916</v>
      </c>
      <c r="P10" s="15" t="s">
        <v>917</v>
      </c>
      <c r="Q10" s="15" t="s">
        <v>918</v>
      </c>
      <c r="R10" s="15" t="s">
        <v>919</v>
      </c>
      <c r="S10" s="15" t="s">
        <v>920</v>
      </c>
    </row>
    <row r="11" spans="1:20">
      <c r="A11" s="4" t="s">
        <v>1007</v>
      </c>
      <c r="B11" s="21"/>
      <c r="C11" s="39">
        <f>'DRM'!$B$130</f>
        <v>0</v>
      </c>
      <c r="D11" s="39">
        <f>'DRM'!$B$131</f>
        <v>0</v>
      </c>
      <c r="E11" s="39">
        <f>'DRM'!$B$132</f>
        <v>0</v>
      </c>
      <c r="F11" s="39">
        <f>'DRM'!$B$133</f>
        <v>0</v>
      </c>
      <c r="G11" s="39">
        <f>'DRM'!$B$134</f>
        <v>0</v>
      </c>
      <c r="H11" s="39">
        <f>'DRM'!$B$135</f>
        <v>0</v>
      </c>
      <c r="I11" s="39">
        <f>'DRM'!$B$136</f>
        <v>0</v>
      </c>
      <c r="J11" s="39">
        <f>'DRM'!$B$137</f>
        <v>0</v>
      </c>
      <c r="K11" s="39">
        <f>'Otex'!$B108</f>
        <v>0</v>
      </c>
      <c r="L11" s="39">
        <f>'Otex'!$C108</f>
        <v>0</v>
      </c>
      <c r="M11" s="39">
        <f>'Otex'!$D108</f>
        <v>0</v>
      </c>
      <c r="N11" s="39">
        <f>'Otex'!$E108</f>
        <v>0</v>
      </c>
      <c r="O11" s="39">
        <f>'Otex'!$F108</f>
        <v>0</v>
      </c>
      <c r="P11" s="39">
        <f>'Otex'!$G108</f>
        <v>0</v>
      </c>
      <c r="Q11" s="39">
        <f>'Otex'!$H108</f>
        <v>0</v>
      </c>
      <c r="R11" s="39">
        <f>'Otex'!$I108</f>
        <v>0</v>
      </c>
      <c r="S11" s="39">
        <f>'Otex'!$J108</f>
        <v>0</v>
      </c>
      <c r="T11" s="17"/>
    </row>
    <row r="13" spans="1:20" ht="21" customHeight="1">
      <c r="A13" s="1" t="s">
        <v>1008</v>
      </c>
    </row>
    <row r="14" spans="1:20">
      <c r="A14" s="3" t="s">
        <v>383</v>
      </c>
    </row>
    <row r="15" spans="1:20">
      <c r="A15" s="33" t="s">
        <v>1009</v>
      </c>
    </row>
    <row r="16" spans="1:20">
      <c r="A16" s="33" t="s">
        <v>845</v>
      </c>
    </row>
    <row r="17" spans="1:20">
      <c r="A17" s="33" t="s">
        <v>832</v>
      </c>
    </row>
    <row r="18" spans="1:20">
      <c r="A18" s="33" t="s">
        <v>1010</v>
      </c>
    </row>
    <row r="19" spans="1:20">
      <c r="A19" s="33" t="s">
        <v>777</v>
      </c>
    </row>
    <row r="20" spans="1:20">
      <c r="A20" s="3" t="s">
        <v>1011</v>
      </c>
    </row>
    <row r="22" spans="1:20">
      <c r="B22" s="15" t="s">
        <v>153</v>
      </c>
      <c r="C22" s="15" t="s">
        <v>338</v>
      </c>
      <c r="D22" s="15" t="s">
        <v>339</v>
      </c>
      <c r="E22" s="15" t="s">
        <v>340</v>
      </c>
      <c r="F22" s="15" t="s">
        <v>341</v>
      </c>
      <c r="G22" s="15" t="s">
        <v>342</v>
      </c>
      <c r="H22" s="15" t="s">
        <v>343</v>
      </c>
      <c r="I22" s="15" t="s">
        <v>344</v>
      </c>
      <c r="J22" s="15" t="s">
        <v>345</v>
      </c>
      <c r="K22" s="15" t="s">
        <v>326</v>
      </c>
      <c r="L22" s="15" t="s">
        <v>913</v>
      </c>
      <c r="M22" s="15" t="s">
        <v>914</v>
      </c>
      <c r="N22" s="15" t="s">
        <v>915</v>
      </c>
      <c r="O22" s="15" t="s">
        <v>916</v>
      </c>
      <c r="P22" s="15" t="s">
        <v>917</v>
      </c>
      <c r="Q22" s="15" t="s">
        <v>918</v>
      </c>
      <c r="R22" s="15" t="s">
        <v>919</v>
      </c>
      <c r="S22" s="15" t="s">
        <v>920</v>
      </c>
    </row>
    <row r="23" spans="1:20">
      <c r="A23" s="4" t="s">
        <v>185</v>
      </c>
      <c r="B23" s="38">
        <f>B$11*'Loads'!$B46*'LAFs'!B261*(1-'Contrib'!B79)/(24*'Input'!$F$60)*100</f>
        <v>0</v>
      </c>
      <c r="C23" s="38">
        <f>C$11*'Loads'!$B46*'LAFs'!C261*(1-'Contrib'!C79)/(24*'Input'!$F$60)*100</f>
        <v>0</v>
      </c>
      <c r="D23" s="38">
        <f>D$11*'Loads'!$B46*'LAFs'!D261*(1-'Contrib'!D79)/(24*'Input'!$F$60)*100</f>
        <v>0</v>
      </c>
      <c r="E23" s="38">
        <f>E$11*'Loads'!$B46*'LAFs'!E261*(1-'Contrib'!E79)/(24*'Input'!$F$60)*100</f>
        <v>0</v>
      </c>
      <c r="F23" s="38">
        <f>F$11*'Loads'!$B46*'LAFs'!F261*(1-'Contrib'!F79)/(24*'Input'!$F$60)*100</f>
        <v>0</v>
      </c>
      <c r="G23" s="38">
        <f>G$11*'Loads'!$B46*'LAFs'!G261*(1-'Contrib'!G79)/(24*'Input'!$F$60)*100</f>
        <v>0</v>
      </c>
      <c r="H23" s="38">
        <f>H$11*'Loads'!$B46*'LAFs'!H261*(1-'Contrib'!H79)/(24*'Input'!$F$60)*100</f>
        <v>0</v>
      </c>
      <c r="I23" s="38">
        <f>I$11*'Loads'!$B46*'LAFs'!I261*(1-'Contrib'!I79)/(24*'Input'!$F$60)*100</f>
        <v>0</v>
      </c>
      <c r="J23" s="38">
        <f>J$11*'Loads'!$B46*'LAFs'!J261*(1-'Contrib'!J79)/(24*'Input'!$F$60)*100</f>
        <v>0</v>
      </c>
      <c r="K23" s="38">
        <f>K$11*'Loads'!$B46*'LAFs'!B261*(1-'Contrib'!K79)/(24*'Input'!$F$60)*100</f>
        <v>0</v>
      </c>
      <c r="L23" s="38">
        <f>L$11*'Loads'!$B46*'LAFs'!C261*(1-'Contrib'!L79)/(24*'Input'!$F$60)*100</f>
        <v>0</v>
      </c>
      <c r="M23" s="38">
        <f>M$11*'Loads'!$B46*'LAFs'!D261*(1-'Contrib'!M79)/(24*'Input'!$F$60)*100</f>
        <v>0</v>
      </c>
      <c r="N23" s="38">
        <f>N$11*'Loads'!$B46*'LAFs'!E261*(1-'Contrib'!N79)/(24*'Input'!$F$60)*100</f>
        <v>0</v>
      </c>
      <c r="O23" s="38">
        <f>O$11*'Loads'!$B46*'LAFs'!F261*(1-'Contrib'!O79)/(24*'Input'!$F$60)*100</f>
        <v>0</v>
      </c>
      <c r="P23" s="38">
        <f>P$11*'Loads'!$B46*'LAFs'!G261*(1-'Contrib'!P79)/(24*'Input'!$F$60)*100</f>
        <v>0</v>
      </c>
      <c r="Q23" s="38">
        <f>Q$11*'Loads'!$B46*'LAFs'!H261*(1-'Contrib'!Q79)/(24*'Input'!$F$60)*100</f>
        <v>0</v>
      </c>
      <c r="R23" s="38">
        <f>R$11*'Loads'!$B46*'LAFs'!I261*(1-'Contrib'!R79)/(24*'Input'!$F$60)*100</f>
        <v>0</v>
      </c>
      <c r="S23" s="38">
        <f>S$11*'Loads'!$B46*'LAFs'!J261*(1-'Contrib'!S79)/(24*'Input'!$F$60)*100</f>
        <v>0</v>
      </c>
      <c r="T23" s="17"/>
    </row>
    <row r="24" spans="1:20">
      <c r="A24" s="4" t="s">
        <v>186</v>
      </c>
      <c r="B24" s="38">
        <f>B$11*'Loads'!$B47*'LAFs'!B262*(1-'Contrib'!B80)/(24*'Input'!$F$60)*100</f>
        <v>0</v>
      </c>
      <c r="C24" s="38">
        <f>C$11*'Loads'!$B47*'LAFs'!C262*(1-'Contrib'!C80)/(24*'Input'!$F$60)*100</f>
        <v>0</v>
      </c>
      <c r="D24" s="38">
        <f>D$11*'Loads'!$B47*'LAFs'!D262*(1-'Contrib'!D80)/(24*'Input'!$F$60)*100</f>
        <v>0</v>
      </c>
      <c r="E24" s="38">
        <f>E$11*'Loads'!$B47*'LAFs'!E262*(1-'Contrib'!E80)/(24*'Input'!$F$60)*100</f>
        <v>0</v>
      </c>
      <c r="F24" s="38">
        <f>F$11*'Loads'!$B47*'LAFs'!F262*(1-'Contrib'!F80)/(24*'Input'!$F$60)*100</f>
        <v>0</v>
      </c>
      <c r="G24" s="38">
        <f>G$11*'Loads'!$B47*'LAFs'!G262*(1-'Contrib'!G80)/(24*'Input'!$F$60)*100</f>
        <v>0</v>
      </c>
      <c r="H24" s="38">
        <f>H$11*'Loads'!$B47*'LAFs'!H262*(1-'Contrib'!H80)/(24*'Input'!$F$60)*100</f>
        <v>0</v>
      </c>
      <c r="I24" s="38">
        <f>I$11*'Loads'!$B47*'LAFs'!I262*(1-'Contrib'!I80)/(24*'Input'!$F$60)*100</f>
        <v>0</v>
      </c>
      <c r="J24" s="38">
        <f>J$11*'Loads'!$B47*'LAFs'!J262*(1-'Contrib'!J80)/(24*'Input'!$F$60)*100</f>
        <v>0</v>
      </c>
      <c r="K24" s="38">
        <f>K$11*'Loads'!$B47*'LAFs'!B262*(1-'Contrib'!K80)/(24*'Input'!$F$60)*100</f>
        <v>0</v>
      </c>
      <c r="L24" s="38">
        <f>L$11*'Loads'!$B47*'LAFs'!C262*(1-'Contrib'!L80)/(24*'Input'!$F$60)*100</f>
        <v>0</v>
      </c>
      <c r="M24" s="38">
        <f>M$11*'Loads'!$B47*'LAFs'!D262*(1-'Contrib'!M80)/(24*'Input'!$F$60)*100</f>
        <v>0</v>
      </c>
      <c r="N24" s="38">
        <f>N$11*'Loads'!$B47*'LAFs'!E262*(1-'Contrib'!N80)/(24*'Input'!$F$60)*100</f>
        <v>0</v>
      </c>
      <c r="O24" s="38">
        <f>O$11*'Loads'!$B47*'LAFs'!F262*(1-'Contrib'!O80)/(24*'Input'!$F$60)*100</f>
        <v>0</v>
      </c>
      <c r="P24" s="38">
        <f>P$11*'Loads'!$B47*'LAFs'!G262*(1-'Contrib'!P80)/(24*'Input'!$F$60)*100</f>
        <v>0</v>
      </c>
      <c r="Q24" s="38">
        <f>Q$11*'Loads'!$B47*'LAFs'!H262*(1-'Contrib'!Q80)/(24*'Input'!$F$60)*100</f>
        <v>0</v>
      </c>
      <c r="R24" s="38">
        <f>R$11*'Loads'!$B47*'LAFs'!I262*(1-'Contrib'!R80)/(24*'Input'!$F$60)*100</f>
        <v>0</v>
      </c>
      <c r="S24" s="38">
        <f>S$11*'Loads'!$B47*'LAFs'!J262*(1-'Contrib'!S80)/(24*'Input'!$F$60)*100</f>
        <v>0</v>
      </c>
      <c r="T24" s="17"/>
    </row>
    <row r="25" spans="1:20">
      <c r="A25" s="4" t="s">
        <v>231</v>
      </c>
      <c r="B25" s="38">
        <f>B$11*'Loads'!$B48*'LAFs'!B263*(1-'Contrib'!B81)/(24*'Input'!$F$60)*100</f>
        <v>0</v>
      </c>
      <c r="C25" s="38">
        <f>C$11*'Loads'!$B48*'LAFs'!C263*(1-'Contrib'!C81)/(24*'Input'!$F$60)*100</f>
        <v>0</v>
      </c>
      <c r="D25" s="38">
        <f>D$11*'Loads'!$B48*'LAFs'!D263*(1-'Contrib'!D81)/(24*'Input'!$F$60)*100</f>
        <v>0</v>
      </c>
      <c r="E25" s="38">
        <f>E$11*'Loads'!$B48*'LAFs'!E263*(1-'Contrib'!E81)/(24*'Input'!$F$60)*100</f>
        <v>0</v>
      </c>
      <c r="F25" s="38">
        <f>F$11*'Loads'!$B48*'LAFs'!F263*(1-'Contrib'!F81)/(24*'Input'!$F$60)*100</f>
        <v>0</v>
      </c>
      <c r="G25" s="38">
        <f>G$11*'Loads'!$B48*'LAFs'!G263*(1-'Contrib'!G81)/(24*'Input'!$F$60)*100</f>
        <v>0</v>
      </c>
      <c r="H25" s="38">
        <f>H$11*'Loads'!$B48*'LAFs'!H263*(1-'Contrib'!H81)/(24*'Input'!$F$60)*100</f>
        <v>0</v>
      </c>
      <c r="I25" s="38">
        <f>I$11*'Loads'!$B48*'LAFs'!I263*(1-'Contrib'!I81)/(24*'Input'!$F$60)*100</f>
        <v>0</v>
      </c>
      <c r="J25" s="38">
        <f>J$11*'Loads'!$B48*'LAFs'!J263*(1-'Contrib'!J81)/(24*'Input'!$F$60)*100</f>
        <v>0</v>
      </c>
      <c r="K25" s="38">
        <f>K$11*'Loads'!$B48*'LAFs'!B263*(1-'Contrib'!K81)/(24*'Input'!$F$60)*100</f>
        <v>0</v>
      </c>
      <c r="L25" s="38">
        <f>L$11*'Loads'!$B48*'LAFs'!C263*(1-'Contrib'!L81)/(24*'Input'!$F$60)*100</f>
        <v>0</v>
      </c>
      <c r="M25" s="38">
        <f>M$11*'Loads'!$B48*'LAFs'!D263*(1-'Contrib'!M81)/(24*'Input'!$F$60)*100</f>
        <v>0</v>
      </c>
      <c r="N25" s="38">
        <f>N$11*'Loads'!$B48*'LAFs'!E263*(1-'Contrib'!N81)/(24*'Input'!$F$60)*100</f>
        <v>0</v>
      </c>
      <c r="O25" s="38">
        <f>O$11*'Loads'!$B48*'LAFs'!F263*(1-'Contrib'!O81)/(24*'Input'!$F$60)*100</f>
        <v>0</v>
      </c>
      <c r="P25" s="38">
        <f>P$11*'Loads'!$B48*'LAFs'!G263*(1-'Contrib'!P81)/(24*'Input'!$F$60)*100</f>
        <v>0</v>
      </c>
      <c r="Q25" s="38">
        <f>Q$11*'Loads'!$B48*'LAFs'!H263*(1-'Contrib'!Q81)/(24*'Input'!$F$60)*100</f>
        <v>0</v>
      </c>
      <c r="R25" s="38">
        <f>R$11*'Loads'!$B48*'LAFs'!I263*(1-'Contrib'!R81)/(24*'Input'!$F$60)*100</f>
        <v>0</v>
      </c>
      <c r="S25" s="38">
        <f>S$11*'Loads'!$B48*'LAFs'!J263*(1-'Contrib'!S81)/(24*'Input'!$F$60)*100</f>
        <v>0</v>
      </c>
      <c r="T25" s="17"/>
    </row>
    <row r="26" spans="1:20">
      <c r="A26" s="4" t="s">
        <v>187</v>
      </c>
      <c r="B26" s="38">
        <f>B$11*'Loads'!$B49*'LAFs'!B264*(1-'Contrib'!B82)/(24*'Input'!$F$60)*100</f>
        <v>0</v>
      </c>
      <c r="C26" s="38">
        <f>C$11*'Loads'!$B49*'LAFs'!C264*(1-'Contrib'!C82)/(24*'Input'!$F$60)*100</f>
        <v>0</v>
      </c>
      <c r="D26" s="38">
        <f>D$11*'Loads'!$B49*'LAFs'!D264*(1-'Contrib'!D82)/(24*'Input'!$F$60)*100</f>
        <v>0</v>
      </c>
      <c r="E26" s="38">
        <f>E$11*'Loads'!$B49*'LAFs'!E264*(1-'Contrib'!E82)/(24*'Input'!$F$60)*100</f>
        <v>0</v>
      </c>
      <c r="F26" s="38">
        <f>F$11*'Loads'!$B49*'LAFs'!F264*(1-'Contrib'!F82)/(24*'Input'!$F$60)*100</f>
        <v>0</v>
      </c>
      <c r="G26" s="38">
        <f>G$11*'Loads'!$B49*'LAFs'!G264*(1-'Contrib'!G82)/(24*'Input'!$F$60)*100</f>
        <v>0</v>
      </c>
      <c r="H26" s="38">
        <f>H$11*'Loads'!$B49*'LAFs'!H264*(1-'Contrib'!H82)/(24*'Input'!$F$60)*100</f>
        <v>0</v>
      </c>
      <c r="I26" s="38">
        <f>I$11*'Loads'!$B49*'LAFs'!I264*(1-'Contrib'!I82)/(24*'Input'!$F$60)*100</f>
        <v>0</v>
      </c>
      <c r="J26" s="38">
        <f>J$11*'Loads'!$B49*'LAFs'!J264*(1-'Contrib'!J82)/(24*'Input'!$F$60)*100</f>
        <v>0</v>
      </c>
      <c r="K26" s="38">
        <f>K$11*'Loads'!$B49*'LAFs'!B264*(1-'Contrib'!K82)/(24*'Input'!$F$60)*100</f>
        <v>0</v>
      </c>
      <c r="L26" s="38">
        <f>L$11*'Loads'!$B49*'LAFs'!C264*(1-'Contrib'!L82)/(24*'Input'!$F$60)*100</f>
        <v>0</v>
      </c>
      <c r="M26" s="38">
        <f>M$11*'Loads'!$B49*'LAFs'!D264*(1-'Contrib'!M82)/(24*'Input'!$F$60)*100</f>
        <v>0</v>
      </c>
      <c r="N26" s="38">
        <f>N$11*'Loads'!$B49*'LAFs'!E264*(1-'Contrib'!N82)/(24*'Input'!$F$60)*100</f>
        <v>0</v>
      </c>
      <c r="O26" s="38">
        <f>O$11*'Loads'!$B49*'LAFs'!F264*(1-'Contrib'!O82)/(24*'Input'!$F$60)*100</f>
        <v>0</v>
      </c>
      <c r="P26" s="38">
        <f>P$11*'Loads'!$B49*'LAFs'!G264*(1-'Contrib'!P82)/(24*'Input'!$F$60)*100</f>
        <v>0</v>
      </c>
      <c r="Q26" s="38">
        <f>Q$11*'Loads'!$B49*'LAFs'!H264*(1-'Contrib'!Q82)/(24*'Input'!$F$60)*100</f>
        <v>0</v>
      </c>
      <c r="R26" s="38">
        <f>R$11*'Loads'!$B49*'LAFs'!I264*(1-'Contrib'!R82)/(24*'Input'!$F$60)*100</f>
        <v>0</v>
      </c>
      <c r="S26" s="38">
        <f>S$11*'Loads'!$B49*'LAFs'!J264*(1-'Contrib'!S82)/(24*'Input'!$F$60)*100</f>
        <v>0</v>
      </c>
      <c r="T26" s="17"/>
    </row>
    <row r="27" spans="1:20">
      <c r="A27" s="4" t="s">
        <v>188</v>
      </c>
      <c r="B27" s="38">
        <f>B$11*'Loads'!$B50*'LAFs'!B265*(1-'Contrib'!B83)/(24*'Input'!$F$60)*100</f>
        <v>0</v>
      </c>
      <c r="C27" s="38">
        <f>C$11*'Loads'!$B50*'LAFs'!C265*(1-'Contrib'!C83)/(24*'Input'!$F$60)*100</f>
        <v>0</v>
      </c>
      <c r="D27" s="38">
        <f>D$11*'Loads'!$B50*'LAFs'!D265*(1-'Contrib'!D83)/(24*'Input'!$F$60)*100</f>
        <v>0</v>
      </c>
      <c r="E27" s="38">
        <f>E$11*'Loads'!$B50*'LAFs'!E265*(1-'Contrib'!E83)/(24*'Input'!$F$60)*100</f>
        <v>0</v>
      </c>
      <c r="F27" s="38">
        <f>F$11*'Loads'!$B50*'LAFs'!F265*(1-'Contrib'!F83)/(24*'Input'!$F$60)*100</f>
        <v>0</v>
      </c>
      <c r="G27" s="38">
        <f>G$11*'Loads'!$B50*'LAFs'!G265*(1-'Contrib'!G83)/(24*'Input'!$F$60)*100</f>
        <v>0</v>
      </c>
      <c r="H27" s="38">
        <f>H$11*'Loads'!$B50*'LAFs'!H265*(1-'Contrib'!H83)/(24*'Input'!$F$60)*100</f>
        <v>0</v>
      </c>
      <c r="I27" s="38">
        <f>I$11*'Loads'!$B50*'LAFs'!I265*(1-'Contrib'!I83)/(24*'Input'!$F$60)*100</f>
        <v>0</v>
      </c>
      <c r="J27" s="38">
        <f>J$11*'Loads'!$B50*'LAFs'!J265*(1-'Contrib'!J83)/(24*'Input'!$F$60)*100</f>
        <v>0</v>
      </c>
      <c r="K27" s="38">
        <f>K$11*'Loads'!$B50*'LAFs'!B265*(1-'Contrib'!K83)/(24*'Input'!$F$60)*100</f>
        <v>0</v>
      </c>
      <c r="L27" s="38">
        <f>L$11*'Loads'!$B50*'LAFs'!C265*(1-'Contrib'!L83)/(24*'Input'!$F$60)*100</f>
        <v>0</v>
      </c>
      <c r="M27" s="38">
        <f>M$11*'Loads'!$B50*'LAFs'!D265*(1-'Contrib'!M83)/(24*'Input'!$F$60)*100</f>
        <v>0</v>
      </c>
      <c r="N27" s="38">
        <f>N$11*'Loads'!$B50*'LAFs'!E265*(1-'Contrib'!N83)/(24*'Input'!$F$60)*100</f>
        <v>0</v>
      </c>
      <c r="O27" s="38">
        <f>O$11*'Loads'!$B50*'LAFs'!F265*(1-'Contrib'!O83)/(24*'Input'!$F$60)*100</f>
        <v>0</v>
      </c>
      <c r="P27" s="38">
        <f>P$11*'Loads'!$B50*'LAFs'!G265*(1-'Contrib'!P83)/(24*'Input'!$F$60)*100</f>
        <v>0</v>
      </c>
      <c r="Q27" s="38">
        <f>Q$11*'Loads'!$B50*'LAFs'!H265*(1-'Contrib'!Q83)/(24*'Input'!$F$60)*100</f>
        <v>0</v>
      </c>
      <c r="R27" s="38">
        <f>R$11*'Loads'!$B50*'LAFs'!I265*(1-'Contrib'!R83)/(24*'Input'!$F$60)*100</f>
        <v>0</v>
      </c>
      <c r="S27" s="38">
        <f>S$11*'Loads'!$B50*'LAFs'!J265*(1-'Contrib'!S83)/(24*'Input'!$F$60)*100</f>
        <v>0</v>
      </c>
      <c r="T27" s="17"/>
    </row>
    <row r="28" spans="1:20">
      <c r="A28" s="4" t="s">
        <v>232</v>
      </c>
      <c r="B28" s="38">
        <f>B$11*'Loads'!$B51*'LAFs'!B266*(1-'Contrib'!B84)/(24*'Input'!$F$60)*100</f>
        <v>0</v>
      </c>
      <c r="C28" s="38">
        <f>C$11*'Loads'!$B51*'LAFs'!C266*(1-'Contrib'!C84)/(24*'Input'!$F$60)*100</f>
        <v>0</v>
      </c>
      <c r="D28" s="38">
        <f>D$11*'Loads'!$B51*'LAFs'!D266*(1-'Contrib'!D84)/(24*'Input'!$F$60)*100</f>
        <v>0</v>
      </c>
      <c r="E28" s="38">
        <f>E$11*'Loads'!$B51*'LAFs'!E266*(1-'Contrib'!E84)/(24*'Input'!$F$60)*100</f>
        <v>0</v>
      </c>
      <c r="F28" s="38">
        <f>F$11*'Loads'!$B51*'LAFs'!F266*(1-'Contrib'!F84)/(24*'Input'!$F$60)*100</f>
        <v>0</v>
      </c>
      <c r="G28" s="38">
        <f>G$11*'Loads'!$B51*'LAFs'!G266*(1-'Contrib'!G84)/(24*'Input'!$F$60)*100</f>
        <v>0</v>
      </c>
      <c r="H28" s="38">
        <f>H$11*'Loads'!$B51*'LAFs'!H266*(1-'Contrib'!H84)/(24*'Input'!$F$60)*100</f>
        <v>0</v>
      </c>
      <c r="I28" s="38">
        <f>I$11*'Loads'!$B51*'LAFs'!I266*(1-'Contrib'!I84)/(24*'Input'!$F$60)*100</f>
        <v>0</v>
      </c>
      <c r="J28" s="38">
        <f>J$11*'Loads'!$B51*'LAFs'!J266*(1-'Contrib'!J84)/(24*'Input'!$F$60)*100</f>
        <v>0</v>
      </c>
      <c r="K28" s="38">
        <f>K$11*'Loads'!$B51*'LAFs'!B266*(1-'Contrib'!K84)/(24*'Input'!$F$60)*100</f>
        <v>0</v>
      </c>
      <c r="L28" s="38">
        <f>L$11*'Loads'!$B51*'LAFs'!C266*(1-'Contrib'!L84)/(24*'Input'!$F$60)*100</f>
        <v>0</v>
      </c>
      <c r="M28" s="38">
        <f>M$11*'Loads'!$B51*'LAFs'!D266*(1-'Contrib'!M84)/(24*'Input'!$F$60)*100</f>
        <v>0</v>
      </c>
      <c r="N28" s="38">
        <f>N$11*'Loads'!$B51*'LAFs'!E266*(1-'Contrib'!N84)/(24*'Input'!$F$60)*100</f>
        <v>0</v>
      </c>
      <c r="O28" s="38">
        <f>O$11*'Loads'!$B51*'LAFs'!F266*(1-'Contrib'!O84)/(24*'Input'!$F$60)*100</f>
        <v>0</v>
      </c>
      <c r="P28" s="38">
        <f>P$11*'Loads'!$B51*'LAFs'!G266*(1-'Contrib'!P84)/(24*'Input'!$F$60)*100</f>
        <v>0</v>
      </c>
      <c r="Q28" s="38">
        <f>Q$11*'Loads'!$B51*'LAFs'!H266*(1-'Contrib'!Q84)/(24*'Input'!$F$60)*100</f>
        <v>0</v>
      </c>
      <c r="R28" s="38">
        <f>R$11*'Loads'!$B51*'LAFs'!I266*(1-'Contrib'!R84)/(24*'Input'!$F$60)*100</f>
        <v>0</v>
      </c>
      <c r="S28" s="38">
        <f>S$11*'Loads'!$B51*'LAFs'!J266*(1-'Contrib'!S84)/(24*'Input'!$F$60)*100</f>
        <v>0</v>
      </c>
      <c r="T28" s="17"/>
    </row>
    <row r="29" spans="1:20">
      <c r="A29" s="4" t="s">
        <v>189</v>
      </c>
      <c r="B29" s="38">
        <f>B$11*'Loads'!$B52*'LAFs'!B267*(1-'Contrib'!B85)/(24*'Input'!$F$60)*100</f>
        <v>0</v>
      </c>
      <c r="C29" s="38">
        <f>C$11*'Loads'!$B52*'LAFs'!C267*(1-'Contrib'!C85)/(24*'Input'!$F$60)*100</f>
        <v>0</v>
      </c>
      <c r="D29" s="38">
        <f>D$11*'Loads'!$B52*'LAFs'!D267*(1-'Contrib'!D85)/(24*'Input'!$F$60)*100</f>
        <v>0</v>
      </c>
      <c r="E29" s="38">
        <f>E$11*'Loads'!$B52*'LAFs'!E267*(1-'Contrib'!E85)/(24*'Input'!$F$60)*100</f>
        <v>0</v>
      </c>
      <c r="F29" s="38">
        <f>F$11*'Loads'!$B52*'LAFs'!F267*(1-'Contrib'!F85)/(24*'Input'!$F$60)*100</f>
        <v>0</v>
      </c>
      <c r="G29" s="38">
        <f>G$11*'Loads'!$B52*'LAFs'!G267*(1-'Contrib'!G85)/(24*'Input'!$F$60)*100</f>
        <v>0</v>
      </c>
      <c r="H29" s="38">
        <f>H$11*'Loads'!$B52*'LAFs'!H267*(1-'Contrib'!H85)/(24*'Input'!$F$60)*100</f>
        <v>0</v>
      </c>
      <c r="I29" s="38">
        <f>I$11*'Loads'!$B52*'LAFs'!I267*(1-'Contrib'!I85)/(24*'Input'!$F$60)*100</f>
        <v>0</v>
      </c>
      <c r="J29" s="38">
        <f>J$11*'Loads'!$B52*'LAFs'!J267*(1-'Contrib'!J85)/(24*'Input'!$F$60)*100</f>
        <v>0</v>
      </c>
      <c r="K29" s="38">
        <f>K$11*'Loads'!$B52*'LAFs'!B267*(1-'Contrib'!K85)/(24*'Input'!$F$60)*100</f>
        <v>0</v>
      </c>
      <c r="L29" s="38">
        <f>L$11*'Loads'!$B52*'LAFs'!C267*(1-'Contrib'!L85)/(24*'Input'!$F$60)*100</f>
        <v>0</v>
      </c>
      <c r="M29" s="38">
        <f>M$11*'Loads'!$B52*'LAFs'!D267*(1-'Contrib'!M85)/(24*'Input'!$F$60)*100</f>
        <v>0</v>
      </c>
      <c r="N29" s="38">
        <f>N$11*'Loads'!$B52*'LAFs'!E267*(1-'Contrib'!N85)/(24*'Input'!$F$60)*100</f>
        <v>0</v>
      </c>
      <c r="O29" s="38">
        <f>O$11*'Loads'!$B52*'LAFs'!F267*(1-'Contrib'!O85)/(24*'Input'!$F$60)*100</f>
        <v>0</v>
      </c>
      <c r="P29" s="38">
        <f>P$11*'Loads'!$B52*'LAFs'!G267*(1-'Contrib'!P85)/(24*'Input'!$F$60)*100</f>
        <v>0</v>
      </c>
      <c r="Q29" s="38">
        <f>Q$11*'Loads'!$B52*'LAFs'!H267*(1-'Contrib'!Q85)/(24*'Input'!$F$60)*100</f>
        <v>0</v>
      </c>
      <c r="R29" s="38">
        <f>R$11*'Loads'!$B52*'LAFs'!I267*(1-'Contrib'!R85)/(24*'Input'!$F$60)*100</f>
        <v>0</v>
      </c>
      <c r="S29" s="38">
        <f>S$11*'Loads'!$B52*'LAFs'!J267*(1-'Contrib'!S85)/(24*'Input'!$F$60)*100</f>
        <v>0</v>
      </c>
      <c r="T29" s="17"/>
    </row>
    <row r="30" spans="1:20">
      <c r="A30" s="4" t="s">
        <v>190</v>
      </c>
      <c r="B30" s="38">
        <f>B$11*'Loads'!$B53*'LAFs'!B268*(1-'Contrib'!B86)/(24*'Input'!$F$60)*100</f>
        <v>0</v>
      </c>
      <c r="C30" s="38">
        <f>C$11*'Loads'!$B53*'LAFs'!C268*(1-'Contrib'!C86)/(24*'Input'!$F$60)*100</f>
        <v>0</v>
      </c>
      <c r="D30" s="38">
        <f>D$11*'Loads'!$B53*'LAFs'!D268*(1-'Contrib'!D86)/(24*'Input'!$F$60)*100</f>
        <v>0</v>
      </c>
      <c r="E30" s="38">
        <f>E$11*'Loads'!$B53*'LAFs'!E268*(1-'Contrib'!E86)/(24*'Input'!$F$60)*100</f>
        <v>0</v>
      </c>
      <c r="F30" s="38">
        <f>F$11*'Loads'!$B53*'LAFs'!F268*(1-'Contrib'!F86)/(24*'Input'!$F$60)*100</f>
        <v>0</v>
      </c>
      <c r="G30" s="38">
        <f>G$11*'Loads'!$B53*'LAFs'!G268*(1-'Contrib'!G86)/(24*'Input'!$F$60)*100</f>
        <v>0</v>
      </c>
      <c r="H30" s="38">
        <f>H$11*'Loads'!$B53*'LAFs'!H268*(1-'Contrib'!H86)/(24*'Input'!$F$60)*100</f>
        <v>0</v>
      </c>
      <c r="I30" s="38">
        <f>I$11*'Loads'!$B53*'LAFs'!I268*(1-'Contrib'!I86)/(24*'Input'!$F$60)*100</f>
        <v>0</v>
      </c>
      <c r="J30" s="38">
        <f>J$11*'Loads'!$B53*'LAFs'!J268*(1-'Contrib'!J86)/(24*'Input'!$F$60)*100</f>
        <v>0</v>
      </c>
      <c r="K30" s="38">
        <f>K$11*'Loads'!$B53*'LAFs'!B268*(1-'Contrib'!K86)/(24*'Input'!$F$60)*100</f>
        <v>0</v>
      </c>
      <c r="L30" s="38">
        <f>L$11*'Loads'!$B53*'LAFs'!C268*(1-'Contrib'!L86)/(24*'Input'!$F$60)*100</f>
        <v>0</v>
      </c>
      <c r="M30" s="38">
        <f>M$11*'Loads'!$B53*'LAFs'!D268*(1-'Contrib'!M86)/(24*'Input'!$F$60)*100</f>
        <v>0</v>
      </c>
      <c r="N30" s="38">
        <f>N$11*'Loads'!$B53*'LAFs'!E268*(1-'Contrib'!N86)/(24*'Input'!$F$60)*100</f>
        <v>0</v>
      </c>
      <c r="O30" s="38">
        <f>O$11*'Loads'!$B53*'LAFs'!F268*(1-'Contrib'!O86)/(24*'Input'!$F$60)*100</f>
        <v>0</v>
      </c>
      <c r="P30" s="38">
        <f>P$11*'Loads'!$B53*'LAFs'!G268*(1-'Contrib'!P86)/(24*'Input'!$F$60)*100</f>
        <v>0</v>
      </c>
      <c r="Q30" s="38">
        <f>Q$11*'Loads'!$B53*'LAFs'!H268*(1-'Contrib'!Q86)/(24*'Input'!$F$60)*100</f>
        <v>0</v>
      </c>
      <c r="R30" s="38">
        <f>R$11*'Loads'!$B53*'LAFs'!I268*(1-'Contrib'!R86)/(24*'Input'!$F$60)*100</f>
        <v>0</v>
      </c>
      <c r="S30" s="38">
        <f>S$11*'Loads'!$B53*'LAFs'!J268*(1-'Contrib'!S86)/(24*'Input'!$F$60)*100</f>
        <v>0</v>
      </c>
      <c r="T30" s="17"/>
    </row>
    <row r="31" spans="1:20">
      <c r="A31" s="4" t="s">
        <v>210</v>
      </c>
      <c r="B31" s="38">
        <f>B$11*'Loads'!$B54*'LAFs'!B269*(1-'Contrib'!B87)/(24*'Input'!$F$60)*100</f>
        <v>0</v>
      </c>
      <c r="C31" s="38">
        <f>C$11*'Loads'!$B54*'LAFs'!C269*(1-'Contrib'!C87)/(24*'Input'!$F$60)*100</f>
        <v>0</v>
      </c>
      <c r="D31" s="38">
        <f>D$11*'Loads'!$B54*'LAFs'!D269*(1-'Contrib'!D87)/(24*'Input'!$F$60)*100</f>
        <v>0</v>
      </c>
      <c r="E31" s="38">
        <f>E$11*'Loads'!$B54*'LAFs'!E269*(1-'Contrib'!E87)/(24*'Input'!$F$60)*100</f>
        <v>0</v>
      </c>
      <c r="F31" s="38">
        <f>F$11*'Loads'!$B54*'LAFs'!F269*(1-'Contrib'!F87)/(24*'Input'!$F$60)*100</f>
        <v>0</v>
      </c>
      <c r="G31" s="38">
        <f>G$11*'Loads'!$B54*'LAFs'!G269*(1-'Contrib'!G87)/(24*'Input'!$F$60)*100</f>
        <v>0</v>
      </c>
      <c r="H31" s="38">
        <f>H$11*'Loads'!$B54*'LAFs'!H269*(1-'Contrib'!H87)/(24*'Input'!$F$60)*100</f>
        <v>0</v>
      </c>
      <c r="I31" s="38">
        <f>I$11*'Loads'!$B54*'LAFs'!I269*(1-'Contrib'!I87)/(24*'Input'!$F$60)*100</f>
        <v>0</v>
      </c>
      <c r="J31" s="38">
        <f>J$11*'Loads'!$B54*'LAFs'!J269*(1-'Contrib'!J87)/(24*'Input'!$F$60)*100</f>
        <v>0</v>
      </c>
      <c r="K31" s="38">
        <f>K$11*'Loads'!$B54*'LAFs'!B269*(1-'Contrib'!K87)/(24*'Input'!$F$60)*100</f>
        <v>0</v>
      </c>
      <c r="L31" s="38">
        <f>L$11*'Loads'!$B54*'LAFs'!C269*(1-'Contrib'!L87)/(24*'Input'!$F$60)*100</f>
        <v>0</v>
      </c>
      <c r="M31" s="38">
        <f>M$11*'Loads'!$B54*'LAFs'!D269*(1-'Contrib'!M87)/(24*'Input'!$F$60)*100</f>
        <v>0</v>
      </c>
      <c r="N31" s="38">
        <f>N$11*'Loads'!$B54*'LAFs'!E269*(1-'Contrib'!N87)/(24*'Input'!$F$60)*100</f>
        <v>0</v>
      </c>
      <c r="O31" s="38">
        <f>O$11*'Loads'!$B54*'LAFs'!F269*(1-'Contrib'!O87)/(24*'Input'!$F$60)*100</f>
        <v>0</v>
      </c>
      <c r="P31" s="38">
        <f>P$11*'Loads'!$B54*'LAFs'!G269*(1-'Contrib'!P87)/(24*'Input'!$F$60)*100</f>
        <v>0</v>
      </c>
      <c r="Q31" s="38">
        <f>Q$11*'Loads'!$B54*'LAFs'!H269*(1-'Contrib'!Q87)/(24*'Input'!$F$60)*100</f>
        <v>0</v>
      </c>
      <c r="R31" s="38">
        <f>R$11*'Loads'!$B54*'LAFs'!I269*(1-'Contrib'!R87)/(24*'Input'!$F$60)*100</f>
        <v>0</v>
      </c>
      <c r="S31" s="38">
        <f>S$11*'Loads'!$B54*'LAFs'!J269*(1-'Contrib'!S87)/(24*'Input'!$F$60)*100</f>
        <v>0</v>
      </c>
      <c r="T31" s="17"/>
    </row>
    <row r="32" spans="1:20">
      <c r="A32" s="4" t="s">
        <v>191</v>
      </c>
      <c r="B32" s="38">
        <f>B$11*'Loads'!$B55*'LAFs'!B270*(1-'Contrib'!B88)/(24*'Input'!$F$60)*100</f>
        <v>0</v>
      </c>
      <c r="C32" s="38">
        <f>C$11*'Loads'!$B55*'LAFs'!C270*(1-'Contrib'!C88)/(24*'Input'!$F$60)*100</f>
        <v>0</v>
      </c>
      <c r="D32" s="38">
        <f>D$11*'Loads'!$B55*'LAFs'!D270*(1-'Contrib'!D88)/(24*'Input'!$F$60)*100</f>
        <v>0</v>
      </c>
      <c r="E32" s="38">
        <f>E$11*'Loads'!$B55*'LAFs'!E270*(1-'Contrib'!E88)/(24*'Input'!$F$60)*100</f>
        <v>0</v>
      </c>
      <c r="F32" s="38">
        <f>F$11*'Loads'!$B55*'LAFs'!F270*(1-'Contrib'!F88)/(24*'Input'!$F$60)*100</f>
        <v>0</v>
      </c>
      <c r="G32" s="38">
        <f>G$11*'Loads'!$B55*'LAFs'!G270*(1-'Contrib'!G88)/(24*'Input'!$F$60)*100</f>
        <v>0</v>
      </c>
      <c r="H32" s="38">
        <f>H$11*'Loads'!$B55*'LAFs'!H270*(1-'Contrib'!H88)/(24*'Input'!$F$60)*100</f>
        <v>0</v>
      </c>
      <c r="I32" s="38">
        <f>I$11*'Loads'!$B55*'LAFs'!I270*(1-'Contrib'!I88)/(24*'Input'!$F$60)*100</f>
        <v>0</v>
      </c>
      <c r="J32" s="38">
        <f>J$11*'Loads'!$B55*'LAFs'!J270*(1-'Contrib'!J88)/(24*'Input'!$F$60)*100</f>
        <v>0</v>
      </c>
      <c r="K32" s="38">
        <f>K$11*'Loads'!$B55*'LAFs'!B270*(1-'Contrib'!K88)/(24*'Input'!$F$60)*100</f>
        <v>0</v>
      </c>
      <c r="L32" s="38">
        <f>L$11*'Loads'!$B55*'LAFs'!C270*(1-'Contrib'!L88)/(24*'Input'!$F$60)*100</f>
        <v>0</v>
      </c>
      <c r="M32" s="38">
        <f>M$11*'Loads'!$B55*'LAFs'!D270*(1-'Contrib'!M88)/(24*'Input'!$F$60)*100</f>
        <v>0</v>
      </c>
      <c r="N32" s="38">
        <f>N$11*'Loads'!$B55*'LAFs'!E270*(1-'Contrib'!N88)/(24*'Input'!$F$60)*100</f>
        <v>0</v>
      </c>
      <c r="O32" s="38">
        <f>O$11*'Loads'!$B55*'LAFs'!F270*(1-'Contrib'!O88)/(24*'Input'!$F$60)*100</f>
        <v>0</v>
      </c>
      <c r="P32" s="38">
        <f>P$11*'Loads'!$B55*'LAFs'!G270*(1-'Contrib'!P88)/(24*'Input'!$F$60)*100</f>
        <v>0</v>
      </c>
      <c r="Q32" s="38">
        <f>Q$11*'Loads'!$B55*'LAFs'!H270*(1-'Contrib'!Q88)/(24*'Input'!$F$60)*100</f>
        <v>0</v>
      </c>
      <c r="R32" s="38">
        <f>R$11*'Loads'!$B55*'LAFs'!I270*(1-'Contrib'!R88)/(24*'Input'!$F$60)*100</f>
        <v>0</v>
      </c>
      <c r="S32" s="38">
        <f>S$11*'Loads'!$B55*'LAFs'!J270*(1-'Contrib'!S88)/(24*'Input'!$F$60)*100</f>
        <v>0</v>
      </c>
      <c r="T32" s="17"/>
    </row>
    <row r="33" spans="1:20">
      <c r="A33" s="4" t="s">
        <v>192</v>
      </c>
      <c r="B33" s="38">
        <f>B$11*'Loads'!$B56*'LAFs'!B271*(1-'Contrib'!B89)/(24*'Input'!$F$60)*100</f>
        <v>0</v>
      </c>
      <c r="C33" s="38">
        <f>C$11*'Loads'!$B56*'LAFs'!C271*(1-'Contrib'!C89)/(24*'Input'!$F$60)*100</f>
        <v>0</v>
      </c>
      <c r="D33" s="38">
        <f>D$11*'Loads'!$B56*'LAFs'!D271*(1-'Contrib'!D89)/(24*'Input'!$F$60)*100</f>
        <v>0</v>
      </c>
      <c r="E33" s="38">
        <f>E$11*'Loads'!$B56*'LAFs'!E271*(1-'Contrib'!E89)/(24*'Input'!$F$60)*100</f>
        <v>0</v>
      </c>
      <c r="F33" s="38">
        <f>F$11*'Loads'!$B56*'LAFs'!F271*(1-'Contrib'!F89)/(24*'Input'!$F$60)*100</f>
        <v>0</v>
      </c>
      <c r="G33" s="38">
        <f>G$11*'Loads'!$B56*'LAFs'!G271*(1-'Contrib'!G89)/(24*'Input'!$F$60)*100</f>
        <v>0</v>
      </c>
      <c r="H33" s="38">
        <f>H$11*'Loads'!$B56*'LAFs'!H271*(1-'Contrib'!H89)/(24*'Input'!$F$60)*100</f>
        <v>0</v>
      </c>
      <c r="I33" s="38">
        <f>I$11*'Loads'!$B56*'LAFs'!I271*(1-'Contrib'!I89)/(24*'Input'!$F$60)*100</f>
        <v>0</v>
      </c>
      <c r="J33" s="38">
        <f>J$11*'Loads'!$B56*'LAFs'!J271*(1-'Contrib'!J89)/(24*'Input'!$F$60)*100</f>
        <v>0</v>
      </c>
      <c r="K33" s="38">
        <f>K$11*'Loads'!$B56*'LAFs'!B271*(1-'Contrib'!K89)/(24*'Input'!$F$60)*100</f>
        <v>0</v>
      </c>
      <c r="L33" s="38">
        <f>L$11*'Loads'!$B56*'LAFs'!C271*(1-'Contrib'!L89)/(24*'Input'!$F$60)*100</f>
        <v>0</v>
      </c>
      <c r="M33" s="38">
        <f>M$11*'Loads'!$B56*'LAFs'!D271*(1-'Contrib'!M89)/(24*'Input'!$F$60)*100</f>
        <v>0</v>
      </c>
      <c r="N33" s="38">
        <f>N$11*'Loads'!$B56*'LAFs'!E271*(1-'Contrib'!N89)/(24*'Input'!$F$60)*100</f>
        <v>0</v>
      </c>
      <c r="O33" s="38">
        <f>O$11*'Loads'!$B56*'LAFs'!F271*(1-'Contrib'!O89)/(24*'Input'!$F$60)*100</f>
        <v>0</v>
      </c>
      <c r="P33" s="38">
        <f>P$11*'Loads'!$B56*'LAFs'!G271*(1-'Contrib'!P89)/(24*'Input'!$F$60)*100</f>
        <v>0</v>
      </c>
      <c r="Q33" s="38">
        <f>Q$11*'Loads'!$B56*'LAFs'!H271*(1-'Contrib'!Q89)/(24*'Input'!$F$60)*100</f>
        <v>0</v>
      </c>
      <c r="R33" s="38">
        <f>R$11*'Loads'!$B56*'LAFs'!I271*(1-'Contrib'!R89)/(24*'Input'!$F$60)*100</f>
        <v>0</v>
      </c>
      <c r="S33" s="38">
        <f>S$11*'Loads'!$B56*'LAFs'!J271*(1-'Contrib'!S89)/(24*'Input'!$F$60)*100</f>
        <v>0</v>
      </c>
      <c r="T33" s="17"/>
    </row>
    <row r="34" spans="1:20">
      <c r="A34" s="4" t="s">
        <v>193</v>
      </c>
      <c r="B34" s="38">
        <f>B$11*'Loads'!$B57*'LAFs'!B272*(1-'Contrib'!B90)/(24*'Input'!$F$60)*100</f>
        <v>0</v>
      </c>
      <c r="C34" s="38">
        <f>C$11*'Loads'!$B57*'LAFs'!C272*(1-'Contrib'!C90)/(24*'Input'!$F$60)*100</f>
        <v>0</v>
      </c>
      <c r="D34" s="38">
        <f>D$11*'Loads'!$B57*'LAFs'!D272*(1-'Contrib'!D90)/(24*'Input'!$F$60)*100</f>
        <v>0</v>
      </c>
      <c r="E34" s="38">
        <f>E$11*'Loads'!$B57*'LAFs'!E272*(1-'Contrib'!E90)/(24*'Input'!$F$60)*100</f>
        <v>0</v>
      </c>
      <c r="F34" s="38">
        <f>F$11*'Loads'!$B57*'LAFs'!F272*(1-'Contrib'!F90)/(24*'Input'!$F$60)*100</f>
        <v>0</v>
      </c>
      <c r="G34" s="38">
        <f>G$11*'Loads'!$B57*'LAFs'!G272*(1-'Contrib'!G90)/(24*'Input'!$F$60)*100</f>
        <v>0</v>
      </c>
      <c r="H34" s="38">
        <f>H$11*'Loads'!$B57*'LAFs'!H272*(1-'Contrib'!H90)/(24*'Input'!$F$60)*100</f>
        <v>0</v>
      </c>
      <c r="I34" s="38">
        <f>I$11*'Loads'!$B57*'LAFs'!I272*(1-'Contrib'!I90)/(24*'Input'!$F$60)*100</f>
        <v>0</v>
      </c>
      <c r="J34" s="38">
        <f>J$11*'Loads'!$B57*'LAFs'!J272*(1-'Contrib'!J90)/(24*'Input'!$F$60)*100</f>
        <v>0</v>
      </c>
      <c r="K34" s="38">
        <f>K$11*'Loads'!$B57*'LAFs'!B272*(1-'Contrib'!K90)/(24*'Input'!$F$60)*100</f>
        <v>0</v>
      </c>
      <c r="L34" s="38">
        <f>L$11*'Loads'!$B57*'LAFs'!C272*(1-'Contrib'!L90)/(24*'Input'!$F$60)*100</f>
        <v>0</v>
      </c>
      <c r="M34" s="38">
        <f>M$11*'Loads'!$B57*'LAFs'!D272*(1-'Contrib'!M90)/(24*'Input'!$F$60)*100</f>
        <v>0</v>
      </c>
      <c r="N34" s="38">
        <f>N$11*'Loads'!$B57*'LAFs'!E272*(1-'Contrib'!N90)/(24*'Input'!$F$60)*100</f>
        <v>0</v>
      </c>
      <c r="O34" s="38">
        <f>O$11*'Loads'!$B57*'LAFs'!F272*(1-'Contrib'!O90)/(24*'Input'!$F$60)*100</f>
        <v>0</v>
      </c>
      <c r="P34" s="38">
        <f>P$11*'Loads'!$B57*'LAFs'!G272*(1-'Contrib'!P90)/(24*'Input'!$F$60)*100</f>
        <v>0</v>
      </c>
      <c r="Q34" s="38">
        <f>Q$11*'Loads'!$B57*'LAFs'!H272*(1-'Contrib'!Q90)/(24*'Input'!$F$60)*100</f>
        <v>0</v>
      </c>
      <c r="R34" s="38">
        <f>R$11*'Loads'!$B57*'LAFs'!I272*(1-'Contrib'!R90)/(24*'Input'!$F$60)*100</f>
        <v>0</v>
      </c>
      <c r="S34" s="38">
        <f>S$11*'Loads'!$B57*'LAFs'!J272*(1-'Contrib'!S90)/(24*'Input'!$F$60)*100</f>
        <v>0</v>
      </c>
      <c r="T34" s="17"/>
    </row>
    <row r="35" spans="1:20">
      <c r="A35" s="4" t="s">
        <v>194</v>
      </c>
      <c r="B35" s="38">
        <f>B$11*'Loads'!$B58*'LAFs'!B273*(1-'Contrib'!B91)/(24*'Input'!$F$60)*100</f>
        <v>0</v>
      </c>
      <c r="C35" s="38">
        <f>C$11*'Loads'!$B58*'LAFs'!C273*(1-'Contrib'!C91)/(24*'Input'!$F$60)*100</f>
        <v>0</v>
      </c>
      <c r="D35" s="38">
        <f>D$11*'Loads'!$B58*'LAFs'!D273*(1-'Contrib'!D91)/(24*'Input'!$F$60)*100</f>
        <v>0</v>
      </c>
      <c r="E35" s="38">
        <f>E$11*'Loads'!$B58*'LAFs'!E273*(1-'Contrib'!E91)/(24*'Input'!$F$60)*100</f>
        <v>0</v>
      </c>
      <c r="F35" s="38">
        <f>F$11*'Loads'!$B58*'LAFs'!F273*(1-'Contrib'!F91)/(24*'Input'!$F$60)*100</f>
        <v>0</v>
      </c>
      <c r="G35" s="38">
        <f>G$11*'Loads'!$B58*'LAFs'!G273*(1-'Contrib'!G91)/(24*'Input'!$F$60)*100</f>
        <v>0</v>
      </c>
      <c r="H35" s="38">
        <f>H$11*'Loads'!$B58*'LAFs'!H273*(1-'Contrib'!H91)/(24*'Input'!$F$60)*100</f>
        <v>0</v>
      </c>
      <c r="I35" s="38">
        <f>I$11*'Loads'!$B58*'LAFs'!I273*(1-'Contrib'!I91)/(24*'Input'!$F$60)*100</f>
        <v>0</v>
      </c>
      <c r="J35" s="38">
        <f>J$11*'Loads'!$B58*'LAFs'!J273*(1-'Contrib'!J91)/(24*'Input'!$F$60)*100</f>
        <v>0</v>
      </c>
      <c r="K35" s="38">
        <f>K$11*'Loads'!$B58*'LAFs'!B273*(1-'Contrib'!K91)/(24*'Input'!$F$60)*100</f>
        <v>0</v>
      </c>
      <c r="L35" s="38">
        <f>L$11*'Loads'!$B58*'LAFs'!C273*(1-'Contrib'!L91)/(24*'Input'!$F$60)*100</f>
        <v>0</v>
      </c>
      <c r="M35" s="38">
        <f>M$11*'Loads'!$B58*'LAFs'!D273*(1-'Contrib'!M91)/(24*'Input'!$F$60)*100</f>
        <v>0</v>
      </c>
      <c r="N35" s="38">
        <f>N$11*'Loads'!$B58*'LAFs'!E273*(1-'Contrib'!N91)/(24*'Input'!$F$60)*100</f>
        <v>0</v>
      </c>
      <c r="O35" s="38">
        <f>O$11*'Loads'!$B58*'LAFs'!F273*(1-'Contrib'!O91)/(24*'Input'!$F$60)*100</f>
        <v>0</v>
      </c>
      <c r="P35" s="38">
        <f>P$11*'Loads'!$B58*'LAFs'!G273*(1-'Contrib'!P91)/(24*'Input'!$F$60)*100</f>
        <v>0</v>
      </c>
      <c r="Q35" s="38">
        <f>Q$11*'Loads'!$B58*'LAFs'!H273*(1-'Contrib'!Q91)/(24*'Input'!$F$60)*100</f>
        <v>0</v>
      </c>
      <c r="R35" s="38">
        <f>R$11*'Loads'!$B58*'LAFs'!I273*(1-'Contrib'!R91)/(24*'Input'!$F$60)*100</f>
        <v>0</v>
      </c>
      <c r="S35" s="38">
        <f>S$11*'Loads'!$B58*'LAFs'!J273*(1-'Contrib'!S91)/(24*'Input'!$F$60)*100</f>
        <v>0</v>
      </c>
      <c r="T35" s="17"/>
    </row>
    <row r="36" spans="1:20">
      <c r="A36" s="4" t="s">
        <v>211</v>
      </c>
      <c r="B36" s="38">
        <f>B$11*'Loads'!$B59*'LAFs'!B274*(1-'Contrib'!B92)/(24*'Input'!$F$60)*100</f>
        <v>0</v>
      </c>
      <c r="C36" s="38">
        <f>C$11*'Loads'!$B59*'LAFs'!C274*(1-'Contrib'!C92)/(24*'Input'!$F$60)*100</f>
        <v>0</v>
      </c>
      <c r="D36" s="38">
        <f>D$11*'Loads'!$B59*'LAFs'!D274*(1-'Contrib'!D92)/(24*'Input'!$F$60)*100</f>
        <v>0</v>
      </c>
      <c r="E36" s="38">
        <f>E$11*'Loads'!$B59*'LAFs'!E274*(1-'Contrib'!E92)/(24*'Input'!$F$60)*100</f>
        <v>0</v>
      </c>
      <c r="F36" s="38">
        <f>F$11*'Loads'!$B59*'LAFs'!F274*(1-'Contrib'!F92)/(24*'Input'!$F$60)*100</f>
        <v>0</v>
      </c>
      <c r="G36" s="38">
        <f>G$11*'Loads'!$B59*'LAFs'!G274*(1-'Contrib'!G92)/(24*'Input'!$F$60)*100</f>
        <v>0</v>
      </c>
      <c r="H36" s="38">
        <f>H$11*'Loads'!$B59*'LAFs'!H274*(1-'Contrib'!H92)/(24*'Input'!$F$60)*100</f>
        <v>0</v>
      </c>
      <c r="I36" s="38">
        <f>I$11*'Loads'!$B59*'LAFs'!I274*(1-'Contrib'!I92)/(24*'Input'!$F$60)*100</f>
        <v>0</v>
      </c>
      <c r="J36" s="38">
        <f>J$11*'Loads'!$B59*'LAFs'!J274*(1-'Contrib'!J92)/(24*'Input'!$F$60)*100</f>
        <v>0</v>
      </c>
      <c r="K36" s="38">
        <f>K$11*'Loads'!$B59*'LAFs'!B274*(1-'Contrib'!K92)/(24*'Input'!$F$60)*100</f>
        <v>0</v>
      </c>
      <c r="L36" s="38">
        <f>L$11*'Loads'!$B59*'LAFs'!C274*(1-'Contrib'!L92)/(24*'Input'!$F$60)*100</f>
        <v>0</v>
      </c>
      <c r="M36" s="38">
        <f>M$11*'Loads'!$B59*'LAFs'!D274*(1-'Contrib'!M92)/(24*'Input'!$F$60)*100</f>
        <v>0</v>
      </c>
      <c r="N36" s="38">
        <f>N$11*'Loads'!$B59*'LAFs'!E274*(1-'Contrib'!N92)/(24*'Input'!$F$60)*100</f>
        <v>0</v>
      </c>
      <c r="O36" s="38">
        <f>O$11*'Loads'!$B59*'LAFs'!F274*(1-'Contrib'!O92)/(24*'Input'!$F$60)*100</f>
        <v>0</v>
      </c>
      <c r="P36" s="38">
        <f>P$11*'Loads'!$B59*'LAFs'!G274*(1-'Contrib'!P92)/(24*'Input'!$F$60)*100</f>
        <v>0</v>
      </c>
      <c r="Q36" s="38">
        <f>Q$11*'Loads'!$B59*'LAFs'!H274*(1-'Contrib'!Q92)/(24*'Input'!$F$60)*100</f>
        <v>0</v>
      </c>
      <c r="R36" s="38">
        <f>R$11*'Loads'!$B59*'LAFs'!I274*(1-'Contrib'!R92)/(24*'Input'!$F$60)*100</f>
        <v>0</v>
      </c>
      <c r="S36" s="38">
        <f>S$11*'Loads'!$B59*'LAFs'!J274*(1-'Contrib'!S92)/(24*'Input'!$F$60)*100</f>
        <v>0</v>
      </c>
      <c r="T36" s="17"/>
    </row>
    <row r="37" spans="1:20">
      <c r="A37" s="4" t="s">
        <v>233</v>
      </c>
      <c r="B37" s="38">
        <f>B$11*'Loads'!$B60*'LAFs'!B275*(1-'Contrib'!B93)/(24*'Input'!$F$60)*100</f>
        <v>0</v>
      </c>
      <c r="C37" s="38">
        <f>C$11*'Loads'!$B60*'LAFs'!C275*(1-'Contrib'!C93)/(24*'Input'!$F$60)*100</f>
        <v>0</v>
      </c>
      <c r="D37" s="38">
        <f>D$11*'Loads'!$B60*'LAFs'!D275*(1-'Contrib'!D93)/(24*'Input'!$F$60)*100</f>
        <v>0</v>
      </c>
      <c r="E37" s="38">
        <f>E$11*'Loads'!$B60*'LAFs'!E275*(1-'Contrib'!E93)/(24*'Input'!$F$60)*100</f>
        <v>0</v>
      </c>
      <c r="F37" s="38">
        <f>F$11*'Loads'!$B60*'LAFs'!F275*(1-'Contrib'!F93)/(24*'Input'!$F$60)*100</f>
        <v>0</v>
      </c>
      <c r="G37" s="38">
        <f>G$11*'Loads'!$B60*'LAFs'!G275*(1-'Contrib'!G93)/(24*'Input'!$F$60)*100</f>
        <v>0</v>
      </c>
      <c r="H37" s="38">
        <f>H$11*'Loads'!$B60*'LAFs'!H275*(1-'Contrib'!H93)/(24*'Input'!$F$60)*100</f>
        <v>0</v>
      </c>
      <c r="I37" s="38">
        <f>I$11*'Loads'!$B60*'LAFs'!I275*(1-'Contrib'!I93)/(24*'Input'!$F$60)*100</f>
        <v>0</v>
      </c>
      <c r="J37" s="38">
        <f>J$11*'Loads'!$B60*'LAFs'!J275*(1-'Contrib'!J93)/(24*'Input'!$F$60)*100</f>
        <v>0</v>
      </c>
      <c r="K37" s="38">
        <f>K$11*'Loads'!$B60*'LAFs'!B275*(1-'Contrib'!K93)/(24*'Input'!$F$60)*100</f>
        <v>0</v>
      </c>
      <c r="L37" s="38">
        <f>L$11*'Loads'!$B60*'LAFs'!C275*(1-'Contrib'!L93)/(24*'Input'!$F$60)*100</f>
        <v>0</v>
      </c>
      <c r="M37" s="38">
        <f>M$11*'Loads'!$B60*'LAFs'!D275*(1-'Contrib'!M93)/(24*'Input'!$F$60)*100</f>
        <v>0</v>
      </c>
      <c r="N37" s="38">
        <f>N$11*'Loads'!$B60*'LAFs'!E275*(1-'Contrib'!N93)/(24*'Input'!$F$60)*100</f>
        <v>0</v>
      </c>
      <c r="O37" s="38">
        <f>O$11*'Loads'!$B60*'LAFs'!F275*(1-'Contrib'!O93)/(24*'Input'!$F$60)*100</f>
        <v>0</v>
      </c>
      <c r="P37" s="38">
        <f>P$11*'Loads'!$B60*'LAFs'!G275*(1-'Contrib'!P93)/(24*'Input'!$F$60)*100</f>
        <v>0</v>
      </c>
      <c r="Q37" s="38">
        <f>Q$11*'Loads'!$B60*'LAFs'!H275*(1-'Contrib'!Q93)/(24*'Input'!$F$60)*100</f>
        <v>0</v>
      </c>
      <c r="R37" s="38">
        <f>R$11*'Loads'!$B60*'LAFs'!I275*(1-'Contrib'!R93)/(24*'Input'!$F$60)*100</f>
        <v>0</v>
      </c>
      <c r="S37" s="38">
        <f>S$11*'Loads'!$B60*'LAFs'!J275*(1-'Contrib'!S93)/(24*'Input'!$F$60)*100</f>
        <v>0</v>
      </c>
      <c r="T37" s="17"/>
    </row>
    <row r="38" spans="1:20">
      <c r="A38" s="4" t="s">
        <v>234</v>
      </c>
      <c r="B38" s="38">
        <f>B$11*'Loads'!$B61*'LAFs'!B276*(1-'Contrib'!B94)/(24*'Input'!$F$60)*100</f>
        <v>0</v>
      </c>
      <c r="C38" s="38">
        <f>C$11*'Loads'!$B61*'LAFs'!C276*(1-'Contrib'!C94)/(24*'Input'!$F$60)*100</f>
        <v>0</v>
      </c>
      <c r="D38" s="38">
        <f>D$11*'Loads'!$B61*'LAFs'!D276*(1-'Contrib'!D94)/(24*'Input'!$F$60)*100</f>
        <v>0</v>
      </c>
      <c r="E38" s="38">
        <f>E$11*'Loads'!$B61*'LAFs'!E276*(1-'Contrib'!E94)/(24*'Input'!$F$60)*100</f>
        <v>0</v>
      </c>
      <c r="F38" s="38">
        <f>F$11*'Loads'!$B61*'LAFs'!F276*(1-'Contrib'!F94)/(24*'Input'!$F$60)*100</f>
        <v>0</v>
      </c>
      <c r="G38" s="38">
        <f>G$11*'Loads'!$B61*'LAFs'!G276*(1-'Contrib'!G94)/(24*'Input'!$F$60)*100</f>
        <v>0</v>
      </c>
      <c r="H38" s="38">
        <f>H$11*'Loads'!$B61*'LAFs'!H276*(1-'Contrib'!H94)/(24*'Input'!$F$60)*100</f>
        <v>0</v>
      </c>
      <c r="I38" s="38">
        <f>I$11*'Loads'!$B61*'LAFs'!I276*(1-'Contrib'!I94)/(24*'Input'!$F$60)*100</f>
        <v>0</v>
      </c>
      <c r="J38" s="38">
        <f>J$11*'Loads'!$B61*'LAFs'!J276*(1-'Contrib'!J94)/(24*'Input'!$F$60)*100</f>
        <v>0</v>
      </c>
      <c r="K38" s="38">
        <f>K$11*'Loads'!$B61*'LAFs'!B276*(1-'Contrib'!K94)/(24*'Input'!$F$60)*100</f>
        <v>0</v>
      </c>
      <c r="L38" s="38">
        <f>L$11*'Loads'!$B61*'LAFs'!C276*(1-'Contrib'!L94)/(24*'Input'!$F$60)*100</f>
        <v>0</v>
      </c>
      <c r="M38" s="38">
        <f>M$11*'Loads'!$B61*'LAFs'!D276*(1-'Contrib'!M94)/(24*'Input'!$F$60)*100</f>
        <v>0</v>
      </c>
      <c r="N38" s="38">
        <f>N$11*'Loads'!$B61*'LAFs'!E276*(1-'Contrib'!N94)/(24*'Input'!$F$60)*100</f>
        <v>0</v>
      </c>
      <c r="O38" s="38">
        <f>O$11*'Loads'!$B61*'LAFs'!F276*(1-'Contrib'!O94)/(24*'Input'!$F$60)*100</f>
        <v>0</v>
      </c>
      <c r="P38" s="38">
        <f>P$11*'Loads'!$B61*'LAFs'!G276*(1-'Contrib'!P94)/(24*'Input'!$F$60)*100</f>
        <v>0</v>
      </c>
      <c r="Q38" s="38">
        <f>Q$11*'Loads'!$B61*'LAFs'!H276*(1-'Contrib'!Q94)/(24*'Input'!$F$60)*100</f>
        <v>0</v>
      </c>
      <c r="R38" s="38">
        <f>R$11*'Loads'!$B61*'LAFs'!I276*(1-'Contrib'!R94)/(24*'Input'!$F$60)*100</f>
        <v>0</v>
      </c>
      <c r="S38" s="38">
        <f>S$11*'Loads'!$B61*'LAFs'!J276*(1-'Contrib'!S94)/(24*'Input'!$F$60)*100</f>
        <v>0</v>
      </c>
      <c r="T38" s="17"/>
    </row>
    <row r="39" spans="1:20">
      <c r="A39" s="4" t="s">
        <v>235</v>
      </c>
      <c r="B39" s="38">
        <f>B$11*'Loads'!$B62*'LAFs'!B277*(1-'Contrib'!B95)/(24*'Input'!$F$60)*100</f>
        <v>0</v>
      </c>
      <c r="C39" s="38">
        <f>C$11*'Loads'!$B62*'LAFs'!C277*(1-'Contrib'!C95)/(24*'Input'!$F$60)*100</f>
        <v>0</v>
      </c>
      <c r="D39" s="38">
        <f>D$11*'Loads'!$B62*'LAFs'!D277*(1-'Contrib'!D95)/(24*'Input'!$F$60)*100</f>
        <v>0</v>
      </c>
      <c r="E39" s="38">
        <f>E$11*'Loads'!$B62*'LAFs'!E277*(1-'Contrib'!E95)/(24*'Input'!$F$60)*100</f>
        <v>0</v>
      </c>
      <c r="F39" s="38">
        <f>F$11*'Loads'!$B62*'LAFs'!F277*(1-'Contrib'!F95)/(24*'Input'!$F$60)*100</f>
        <v>0</v>
      </c>
      <c r="G39" s="38">
        <f>G$11*'Loads'!$B62*'LAFs'!G277*(1-'Contrib'!G95)/(24*'Input'!$F$60)*100</f>
        <v>0</v>
      </c>
      <c r="H39" s="38">
        <f>H$11*'Loads'!$B62*'LAFs'!H277*(1-'Contrib'!H95)/(24*'Input'!$F$60)*100</f>
        <v>0</v>
      </c>
      <c r="I39" s="38">
        <f>I$11*'Loads'!$B62*'LAFs'!I277*(1-'Contrib'!I95)/(24*'Input'!$F$60)*100</f>
        <v>0</v>
      </c>
      <c r="J39" s="38">
        <f>J$11*'Loads'!$B62*'LAFs'!J277*(1-'Contrib'!J95)/(24*'Input'!$F$60)*100</f>
        <v>0</v>
      </c>
      <c r="K39" s="38">
        <f>K$11*'Loads'!$B62*'LAFs'!B277*(1-'Contrib'!K95)/(24*'Input'!$F$60)*100</f>
        <v>0</v>
      </c>
      <c r="L39" s="38">
        <f>L$11*'Loads'!$B62*'LAFs'!C277*(1-'Contrib'!L95)/(24*'Input'!$F$60)*100</f>
        <v>0</v>
      </c>
      <c r="M39" s="38">
        <f>M$11*'Loads'!$B62*'LAFs'!D277*(1-'Contrib'!M95)/(24*'Input'!$F$60)*100</f>
        <v>0</v>
      </c>
      <c r="N39" s="38">
        <f>N$11*'Loads'!$B62*'LAFs'!E277*(1-'Contrib'!N95)/(24*'Input'!$F$60)*100</f>
        <v>0</v>
      </c>
      <c r="O39" s="38">
        <f>O$11*'Loads'!$B62*'LAFs'!F277*(1-'Contrib'!O95)/(24*'Input'!$F$60)*100</f>
        <v>0</v>
      </c>
      <c r="P39" s="38">
        <f>P$11*'Loads'!$B62*'LAFs'!G277*(1-'Contrib'!P95)/(24*'Input'!$F$60)*100</f>
        <v>0</v>
      </c>
      <c r="Q39" s="38">
        <f>Q$11*'Loads'!$B62*'LAFs'!H277*(1-'Contrib'!Q95)/(24*'Input'!$F$60)*100</f>
        <v>0</v>
      </c>
      <c r="R39" s="38">
        <f>R$11*'Loads'!$B62*'LAFs'!I277*(1-'Contrib'!R95)/(24*'Input'!$F$60)*100</f>
        <v>0</v>
      </c>
      <c r="S39" s="38">
        <f>S$11*'Loads'!$B62*'LAFs'!J277*(1-'Contrib'!S95)/(24*'Input'!$F$60)*100</f>
        <v>0</v>
      </c>
      <c r="T39" s="17"/>
    </row>
    <row r="40" spans="1:20">
      <c r="A40" s="4" t="s">
        <v>236</v>
      </c>
      <c r="B40" s="38">
        <f>B$11*'Loads'!$B63*'LAFs'!B278*(1-'Contrib'!B96)/(24*'Input'!$F$60)*100</f>
        <v>0</v>
      </c>
      <c r="C40" s="38">
        <f>C$11*'Loads'!$B63*'LAFs'!C278*(1-'Contrib'!C96)/(24*'Input'!$F$60)*100</f>
        <v>0</v>
      </c>
      <c r="D40" s="38">
        <f>D$11*'Loads'!$B63*'LAFs'!D278*(1-'Contrib'!D96)/(24*'Input'!$F$60)*100</f>
        <v>0</v>
      </c>
      <c r="E40" s="38">
        <f>E$11*'Loads'!$B63*'LAFs'!E278*(1-'Contrib'!E96)/(24*'Input'!$F$60)*100</f>
        <v>0</v>
      </c>
      <c r="F40" s="38">
        <f>F$11*'Loads'!$B63*'LAFs'!F278*(1-'Contrib'!F96)/(24*'Input'!$F$60)*100</f>
        <v>0</v>
      </c>
      <c r="G40" s="38">
        <f>G$11*'Loads'!$B63*'LAFs'!G278*(1-'Contrib'!G96)/(24*'Input'!$F$60)*100</f>
        <v>0</v>
      </c>
      <c r="H40" s="38">
        <f>H$11*'Loads'!$B63*'LAFs'!H278*(1-'Contrib'!H96)/(24*'Input'!$F$60)*100</f>
        <v>0</v>
      </c>
      <c r="I40" s="38">
        <f>I$11*'Loads'!$B63*'LAFs'!I278*(1-'Contrib'!I96)/(24*'Input'!$F$60)*100</f>
        <v>0</v>
      </c>
      <c r="J40" s="38">
        <f>J$11*'Loads'!$B63*'LAFs'!J278*(1-'Contrib'!J96)/(24*'Input'!$F$60)*100</f>
        <v>0</v>
      </c>
      <c r="K40" s="38">
        <f>K$11*'Loads'!$B63*'LAFs'!B278*(1-'Contrib'!K96)/(24*'Input'!$F$60)*100</f>
        <v>0</v>
      </c>
      <c r="L40" s="38">
        <f>L$11*'Loads'!$B63*'LAFs'!C278*(1-'Contrib'!L96)/(24*'Input'!$F$60)*100</f>
        <v>0</v>
      </c>
      <c r="M40" s="38">
        <f>M$11*'Loads'!$B63*'LAFs'!D278*(1-'Contrib'!M96)/(24*'Input'!$F$60)*100</f>
        <v>0</v>
      </c>
      <c r="N40" s="38">
        <f>N$11*'Loads'!$B63*'LAFs'!E278*(1-'Contrib'!N96)/(24*'Input'!$F$60)*100</f>
        <v>0</v>
      </c>
      <c r="O40" s="38">
        <f>O$11*'Loads'!$B63*'LAFs'!F278*(1-'Contrib'!O96)/(24*'Input'!$F$60)*100</f>
        <v>0</v>
      </c>
      <c r="P40" s="38">
        <f>P$11*'Loads'!$B63*'LAFs'!G278*(1-'Contrib'!P96)/(24*'Input'!$F$60)*100</f>
        <v>0</v>
      </c>
      <c r="Q40" s="38">
        <f>Q$11*'Loads'!$B63*'LAFs'!H278*(1-'Contrib'!Q96)/(24*'Input'!$F$60)*100</f>
        <v>0</v>
      </c>
      <c r="R40" s="38">
        <f>R$11*'Loads'!$B63*'LAFs'!I278*(1-'Contrib'!R96)/(24*'Input'!$F$60)*100</f>
        <v>0</v>
      </c>
      <c r="S40" s="38">
        <f>S$11*'Loads'!$B63*'LAFs'!J278*(1-'Contrib'!S96)/(24*'Input'!$F$60)*100</f>
        <v>0</v>
      </c>
      <c r="T40" s="17"/>
    </row>
    <row r="41" spans="1:20">
      <c r="A41" s="4" t="s">
        <v>237</v>
      </c>
      <c r="B41" s="38">
        <f>B$11*'Loads'!$B64*'LAFs'!B279*(1-'Contrib'!B97)/(24*'Input'!$F$60)*100</f>
        <v>0</v>
      </c>
      <c r="C41" s="38">
        <f>C$11*'Loads'!$B64*'LAFs'!C279*(1-'Contrib'!C97)/(24*'Input'!$F$60)*100</f>
        <v>0</v>
      </c>
      <c r="D41" s="38">
        <f>D$11*'Loads'!$B64*'LAFs'!D279*(1-'Contrib'!D97)/(24*'Input'!$F$60)*100</f>
        <v>0</v>
      </c>
      <c r="E41" s="38">
        <f>E$11*'Loads'!$B64*'LAFs'!E279*(1-'Contrib'!E97)/(24*'Input'!$F$60)*100</f>
        <v>0</v>
      </c>
      <c r="F41" s="38">
        <f>F$11*'Loads'!$B64*'LAFs'!F279*(1-'Contrib'!F97)/(24*'Input'!$F$60)*100</f>
        <v>0</v>
      </c>
      <c r="G41" s="38">
        <f>G$11*'Loads'!$B64*'LAFs'!G279*(1-'Contrib'!G97)/(24*'Input'!$F$60)*100</f>
        <v>0</v>
      </c>
      <c r="H41" s="38">
        <f>H$11*'Loads'!$B64*'LAFs'!H279*(1-'Contrib'!H97)/(24*'Input'!$F$60)*100</f>
        <v>0</v>
      </c>
      <c r="I41" s="38">
        <f>I$11*'Loads'!$B64*'LAFs'!I279*(1-'Contrib'!I97)/(24*'Input'!$F$60)*100</f>
        <v>0</v>
      </c>
      <c r="J41" s="38">
        <f>J$11*'Loads'!$B64*'LAFs'!J279*(1-'Contrib'!J97)/(24*'Input'!$F$60)*100</f>
        <v>0</v>
      </c>
      <c r="K41" s="38">
        <f>K$11*'Loads'!$B64*'LAFs'!B279*(1-'Contrib'!K97)/(24*'Input'!$F$60)*100</f>
        <v>0</v>
      </c>
      <c r="L41" s="38">
        <f>L$11*'Loads'!$B64*'LAFs'!C279*(1-'Contrib'!L97)/(24*'Input'!$F$60)*100</f>
        <v>0</v>
      </c>
      <c r="M41" s="38">
        <f>M$11*'Loads'!$B64*'LAFs'!D279*(1-'Contrib'!M97)/(24*'Input'!$F$60)*100</f>
        <v>0</v>
      </c>
      <c r="N41" s="38">
        <f>N$11*'Loads'!$B64*'LAFs'!E279*(1-'Contrib'!N97)/(24*'Input'!$F$60)*100</f>
        <v>0</v>
      </c>
      <c r="O41" s="38">
        <f>O$11*'Loads'!$B64*'LAFs'!F279*(1-'Contrib'!O97)/(24*'Input'!$F$60)*100</f>
        <v>0</v>
      </c>
      <c r="P41" s="38">
        <f>P$11*'Loads'!$B64*'LAFs'!G279*(1-'Contrib'!P97)/(24*'Input'!$F$60)*100</f>
        <v>0</v>
      </c>
      <c r="Q41" s="38">
        <f>Q$11*'Loads'!$B64*'LAFs'!H279*(1-'Contrib'!Q97)/(24*'Input'!$F$60)*100</f>
        <v>0</v>
      </c>
      <c r="R41" s="38">
        <f>R$11*'Loads'!$B64*'LAFs'!I279*(1-'Contrib'!R97)/(24*'Input'!$F$60)*100</f>
        <v>0</v>
      </c>
      <c r="S41" s="38">
        <f>S$11*'Loads'!$B64*'LAFs'!J279*(1-'Contrib'!S97)/(24*'Input'!$F$60)*100</f>
        <v>0</v>
      </c>
      <c r="T41" s="17"/>
    </row>
    <row r="42" spans="1:20">
      <c r="A42" s="4" t="s">
        <v>195</v>
      </c>
      <c r="B42" s="38">
        <f>B$11*'Loads'!$B65*'LAFs'!B280*(1-'Contrib'!B98)/(24*'Input'!$F$60)*100</f>
        <v>0</v>
      </c>
      <c r="C42" s="38">
        <f>C$11*'Loads'!$B65*'LAFs'!C280*(1-'Contrib'!C98)/(24*'Input'!$F$60)*100</f>
        <v>0</v>
      </c>
      <c r="D42" s="38">
        <f>D$11*'Loads'!$B65*'LAFs'!D280*(1-'Contrib'!D98)/(24*'Input'!$F$60)*100</f>
        <v>0</v>
      </c>
      <c r="E42" s="38">
        <f>E$11*'Loads'!$B65*'LAFs'!E280*(1-'Contrib'!E98)/(24*'Input'!$F$60)*100</f>
        <v>0</v>
      </c>
      <c r="F42" s="38">
        <f>F$11*'Loads'!$B65*'LAFs'!F280*(1-'Contrib'!F98)/(24*'Input'!$F$60)*100</f>
        <v>0</v>
      </c>
      <c r="G42" s="38">
        <f>G$11*'Loads'!$B65*'LAFs'!G280*(1-'Contrib'!G98)/(24*'Input'!$F$60)*100</f>
        <v>0</v>
      </c>
      <c r="H42" s="38">
        <f>H$11*'Loads'!$B65*'LAFs'!H280*(1-'Contrib'!H98)/(24*'Input'!$F$60)*100</f>
        <v>0</v>
      </c>
      <c r="I42" s="38">
        <f>I$11*'Loads'!$B65*'LAFs'!I280*(1-'Contrib'!I98)/(24*'Input'!$F$60)*100</f>
        <v>0</v>
      </c>
      <c r="J42" s="38">
        <f>J$11*'Loads'!$B65*'LAFs'!J280*(1-'Contrib'!J98)/(24*'Input'!$F$60)*100</f>
        <v>0</v>
      </c>
      <c r="K42" s="38">
        <f>K$11*'Loads'!$B65*'LAFs'!B280*(1-'Contrib'!K98)/(24*'Input'!$F$60)*100</f>
        <v>0</v>
      </c>
      <c r="L42" s="38">
        <f>L$11*'Loads'!$B65*'LAFs'!C280*(1-'Contrib'!L98)/(24*'Input'!$F$60)*100</f>
        <v>0</v>
      </c>
      <c r="M42" s="38">
        <f>M$11*'Loads'!$B65*'LAFs'!D280*(1-'Contrib'!M98)/(24*'Input'!$F$60)*100</f>
        <v>0</v>
      </c>
      <c r="N42" s="38">
        <f>N$11*'Loads'!$B65*'LAFs'!E280*(1-'Contrib'!N98)/(24*'Input'!$F$60)*100</f>
        <v>0</v>
      </c>
      <c r="O42" s="38">
        <f>O$11*'Loads'!$B65*'LAFs'!F280*(1-'Contrib'!O98)/(24*'Input'!$F$60)*100</f>
        <v>0</v>
      </c>
      <c r="P42" s="38">
        <f>P$11*'Loads'!$B65*'LAFs'!G280*(1-'Contrib'!P98)/(24*'Input'!$F$60)*100</f>
        <v>0</v>
      </c>
      <c r="Q42" s="38">
        <f>Q$11*'Loads'!$B65*'LAFs'!H280*(1-'Contrib'!Q98)/(24*'Input'!$F$60)*100</f>
        <v>0</v>
      </c>
      <c r="R42" s="38">
        <f>R$11*'Loads'!$B65*'LAFs'!I280*(1-'Contrib'!R98)/(24*'Input'!$F$60)*100</f>
        <v>0</v>
      </c>
      <c r="S42" s="38">
        <f>S$11*'Loads'!$B65*'LAFs'!J280*(1-'Contrib'!S98)/(24*'Input'!$F$60)*100</f>
        <v>0</v>
      </c>
      <c r="T42" s="17"/>
    </row>
    <row r="43" spans="1:20">
      <c r="A43" s="4" t="s">
        <v>196</v>
      </c>
      <c r="B43" s="38">
        <f>B$11*'Loads'!$B66*'LAFs'!B281*(1-'Contrib'!B99)/(24*'Input'!$F$60)*100</f>
        <v>0</v>
      </c>
      <c r="C43" s="38">
        <f>C$11*'Loads'!$B66*'LAFs'!C281*(1-'Contrib'!C99)/(24*'Input'!$F$60)*100</f>
        <v>0</v>
      </c>
      <c r="D43" s="38">
        <f>D$11*'Loads'!$B66*'LAFs'!D281*(1-'Contrib'!D99)/(24*'Input'!$F$60)*100</f>
        <v>0</v>
      </c>
      <c r="E43" s="38">
        <f>E$11*'Loads'!$B66*'LAFs'!E281*(1-'Contrib'!E99)/(24*'Input'!$F$60)*100</f>
        <v>0</v>
      </c>
      <c r="F43" s="38">
        <f>F$11*'Loads'!$B66*'LAFs'!F281*(1-'Contrib'!F99)/(24*'Input'!$F$60)*100</f>
        <v>0</v>
      </c>
      <c r="G43" s="38">
        <f>G$11*'Loads'!$B66*'LAFs'!G281*(1-'Contrib'!G99)/(24*'Input'!$F$60)*100</f>
        <v>0</v>
      </c>
      <c r="H43" s="38">
        <f>H$11*'Loads'!$B66*'LAFs'!H281*(1-'Contrib'!H99)/(24*'Input'!$F$60)*100</f>
        <v>0</v>
      </c>
      <c r="I43" s="38">
        <f>I$11*'Loads'!$B66*'LAFs'!I281*(1-'Contrib'!I99)/(24*'Input'!$F$60)*100</f>
        <v>0</v>
      </c>
      <c r="J43" s="38">
        <f>J$11*'Loads'!$B66*'LAFs'!J281*(1-'Contrib'!J99)/(24*'Input'!$F$60)*100</f>
        <v>0</v>
      </c>
      <c r="K43" s="38">
        <f>K$11*'Loads'!$B66*'LAFs'!B281*(1-'Contrib'!K99)/(24*'Input'!$F$60)*100</f>
        <v>0</v>
      </c>
      <c r="L43" s="38">
        <f>L$11*'Loads'!$B66*'LAFs'!C281*(1-'Contrib'!L99)/(24*'Input'!$F$60)*100</f>
        <v>0</v>
      </c>
      <c r="M43" s="38">
        <f>M$11*'Loads'!$B66*'LAFs'!D281*(1-'Contrib'!M99)/(24*'Input'!$F$60)*100</f>
        <v>0</v>
      </c>
      <c r="N43" s="38">
        <f>N$11*'Loads'!$B66*'LAFs'!E281*(1-'Contrib'!N99)/(24*'Input'!$F$60)*100</f>
        <v>0</v>
      </c>
      <c r="O43" s="38">
        <f>O$11*'Loads'!$B66*'LAFs'!F281*(1-'Contrib'!O99)/(24*'Input'!$F$60)*100</f>
        <v>0</v>
      </c>
      <c r="P43" s="38">
        <f>P$11*'Loads'!$B66*'LAFs'!G281*(1-'Contrib'!P99)/(24*'Input'!$F$60)*100</f>
        <v>0</v>
      </c>
      <c r="Q43" s="38">
        <f>Q$11*'Loads'!$B66*'LAFs'!H281*(1-'Contrib'!Q99)/(24*'Input'!$F$60)*100</f>
        <v>0</v>
      </c>
      <c r="R43" s="38">
        <f>R$11*'Loads'!$B66*'LAFs'!I281*(1-'Contrib'!R99)/(24*'Input'!$F$60)*100</f>
        <v>0</v>
      </c>
      <c r="S43" s="38">
        <f>S$11*'Loads'!$B66*'LAFs'!J281*(1-'Contrib'!S99)/(24*'Input'!$F$60)*100</f>
        <v>0</v>
      </c>
      <c r="T43" s="17"/>
    </row>
    <row r="44" spans="1:20">
      <c r="A44" s="4" t="s">
        <v>197</v>
      </c>
      <c r="B44" s="38">
        <f>B$11*'Loads'!$B67*'LAFs'!B282*(1-'Contrib'!B100)/(24*'Input'!$F$60)*100</f>
        <v>0</v>
      </c>
      <c r="C44" s="38">
        <f>C$11*'Loads'!$B67*'LAFs'!C282*(1-'Contrib'!C100)/(24*'Input'!$F$60)*100</f>
        <v>0</v>
      </c>
      <c r="D44" s="38">
        <f>D$11*'Loads'!$B67*'LAFs'!D282*(1-'Contrib'!D100)/(24*'Input'!$F$60)*100</f>
        <v>0</v>
      </c>
      <c r="E44" s="38">
        <f>E$11*'Loads'!$B67*'LAFs'!E282*(1-'Contrib'!E100)/(24*'Input'!$F$60)*100</f>
        <v>0</v>
      </c>
      <c r="F44" s="38">
        <f>F$11*'Loads'!$B67*'LAFs'!F282*(1-'Contrib'!F100)/(24*'Input'!$F$60)*100</f>
        <v>0</v>
      </c>
      <c r="G44" s="38">
        <f>G$11*'Loads'!$B67*'LAFs'!G282*(1-'Contrib'!G100)/(24*'Input'!$F$60)*100</f>
        <v>0</v>
      </c>
      <c r="H44" s="38">
        <f>H$11*'Loads'!$B67*'LAFs'!H282*(1-'Contrib'!H100)/(24*'Input'!$F$60)*100</f>
        <v>0</v>
      </c>
      <c r="I44" s="38">
        <f>I$11*'Loads'!$B67*'LAFs'!I282*(1-'Contrib'!I100)/(24*'Input'!$F$60)*100</f>
        <v>0</v>
      </c>
      <c r="J44" s="38">
        <f>J$11*'Loads'!$B67*'LAFs'!J282*(1-'Contrib'!J100)/(24*'Input'!$F$60)*100</f>
        <v>0</v>
      </c>
      <c r="K44" s="38">
        <f>K$11*'Loads'!$B67*'LAFs'!B282*(1-'Contrib'!K100)/(24*'Input'!$F$60)*100</f>
        <v>0</v>
      </c>
      <c r="L44" s="38">
        <f>L$11*'Loads'!$B67*'LAFs'!C282*(1-'Contrib'!L100)/(24*'Input'!$F$60)*100</f>
        <v>0</v>
      </c>
      <c r="M44" s="38">
        <f>M$11*'Loads'!$B67*'LAFs'!D282*(1-'Contrib'!M100)/(24*'Input'!$F$60)*100</f>
        <v>0</v>
      </c>
      <c r="N44" s="38">
        <f>N$11*'Loads'!$B67*'LAFs'!E282*(1-'Contrib'!N100)/(24*'Input'!$F$60)*100</f>
        <v>0</v>
      </c>
      <c r="O44" s="38">
        <f>O$11*'Loads'!$B67*'LAFs'!F282*(1-'Contrib'!O100)/(24*'Input'!$F$60)*100</f>
        <v>0</v>
      </c>
      <c r="P44" s="38">
        <f>P$11*'Loads'!$B67*'LAFs'!G282*(1-'Contrib'!P100)/(24*'Input'!$F$60)*100</f>
        <v>0</v>
      </c>
      <c r="Q44" s="38">
        <f>Q$11*'Loads'!$B67*'LAFs'!H282*(1-'Contrib'!Q100)/(24*'Input'!$F$60)*100</f>
        <v>0</v>
      </c>
      <c r="R44" s="38">
        <f>R$11*'Loads'!$B67*'LAFs'!I282*(1-'Contrib'!R100)/(24*'Input'!$F$60)*100</f>
        <v>0</v>
      </c>
      <c r="S44" s="38">
        <f>S$11*'Loads'!$B67*'LAFs'!J282*(1-'Contrib'!S100)/(24*'Input'!$F$60)*100</f>
        <v>0</v>
      </c>
      <c r="T44" s="17"/>
    </row>
    <row r="45" spans="1:20">
      <c r="A45" s="4" t="s">
        <v>198</v>
      </c>
      <c r="B45" s="38">
        <f>B$11*'Loads'!$B68*'LAFs'!B283*(1-'Contrib'!B101)/(24*'Input'!$F$60)*100</f>
        <v>0</v>
      </c>
      <c r="C45" s="38">
        <f>C$11*'Loads'!$B68*'LAFs'!C283*(1-'Contrib'!C101)/(24*'Input'!$F$60)*100</f>
        <v>0</v>
      </c>
      <c r="D45" s="38">
        <f>D$11*'Loads'!$B68*'LAFs'!D283*(1-'Contrib'!D101)/(24*'Input'!$F$60)*100</f>
        <v>0</v>
      </c>
      <c r="E45" s="38">
        <f>E$11*'Loads'!$B68*'LAFs'!E283*(1-'Contrib'!E101)/(24*'Input'!$F$60)*100</f>
        <v>0</v>
      </c>
      <c r="F45" s="38">
        <f>F$11*'Loads'!$B68*'LAFs'!F283*(1-'Contrib'!F101)/(24*'Input'!$F$60)*100</f>
        <v>0</v>
      </c>
      <c r="G45" s="38">
        <f>G$11*'Loads'!$B68*'LAFs'!G283*(1-'Contrib'!G101)/(24*'Input'!$F$60)*100</f>
        <v>0</v>
      </c>
      <c r="H45" s="38">
        <f>H$11*'Loads'!$B68*'LAFs'!H283*(1-'Contrib'!H101)/(24*'Input'!$F$60)*100</f>
        <v>0</v>
      </c>
      <c r="I45" s="38">
        <f>I$11*'Loads'!$B68*'LAFs'!I283*(1-'Contrib'!I101)/(24*'Input'!$F$60)*100</f>
        <v>0</v>
      </c>
      <c r="J45" s="38">
        <f>J$11*'Loads'!$B68*'LAFs'!J283*(1-'Contrib'!J101)/(24*'Input'!$F$60)*100</f>
        <v>0</v>
      </c>
      <c r="K45" s="38">
        <f>K$11*'Loads'!$B68*'LAFs'!B283*(1-'Contrib'!K101)/(24*'Input'!$F$60)*100</f>
        <v>0</v>
      </c>
      <c r="L45" s="38">
        <f>L$11*'Loads'!$B68*'LAFs'!C283*(1-'Contrib'!L101)/(24*'Input'!$F$60)*100</f>
        <v>0</v>
      </c>
      <c r="M45" s="38">
        <f>M$11*'Loads'!$B68*'LAFs'!D283*(1-'Contrib'!M101)/(24*'Input'!$F$60)*100</f>
        <v>0</v>
      </c>
      <c r="N45" s="38">
        <f>N$11*'Loads'!$B68*'LAFs'!E283*(1-'Contrib'!N101)/(24*'Input'!$F$60)*100</f>
        <v>0</v>
      </c>
      <c r="O45" s="38">
        <f>O$11*'Loads'!$B68*'LAFs'!F283*(1-'Contrib'!O101)/(24*'Input'!$F$60)*100</f>
        <v>0</v>
      </c>
      <c r="P45" s="38">
        <f>P$11*'Loads'!$B68*'LAFs'!G283*(1-'Contrib'!P101)/(24*'Input'!$F$60)*100</f>
        <v>0</v>
      </c>
      <c r="Q45" s="38">
        <f>Q$11*'Loads'!$B68*'LAFs'!H283*(1-'Contrib'!Q101)/(24*'Input'!$F$60)*100</f>
        <v>0</v>
      </c>
      <c r="R45" s="38">
        <f>R$11*'Loads'!$B68*'LAFs'!I283*(1-'Contrib'!R101)/(24*'Input'!$F$60)*100</f>
        <v>0</v>
      </c>
      <c r="S45" s="38">
        <f>S$11*'Loads'!$B68*'LAFs'!J283*(1-'Contrib'!S101)/(24*'Input'!$F$60)*100</f>
        <v>0</v>
      </c>
      <c r="T45" s="17"/>
    </row>
    <row r="46" spans="1:20">
      <c r="A46" s="4" t="s">
        <v>199</v>
      </c>
      <c r="B46" s="38">
        <f>B$11*'Loads'!$B69*'LAFs'!B284*(1-'Contrib'!B102)/(24*'Input'!$F$60)*100</f>
        <v>0</v>
      </c>
      <c r="C46" s="38">
        <f>C$11*'Loads'!$B69*'LAFs'!C284*(1-'Contrib'!C102)/(24*'Input'!$F$60)*100</f>
        <v>0</v>
      </c>
      <c r="D46" s="38">
        <f>D$11*'Loads'!$B69*'LAFs'!D284*(1-'Contrib'!D102)/(24*'Input'!$F$60)*100</f>
        <v>0</v>
      </c>
      <c r="E46" s="38">
        <f>E$11*'Loads'!$B69*'LAFs'!E284*(1-'Contrib'!E102)/(24*'Input'!$F$60)*100</f>
        <v>0</v>
      </c>
      <c r="F46" s="38">
        <f>F$11*'Loads'!$B69*'LAFs'!F284*(1-'Contrib'!F102)/(24*'Input'!$F$60)*100</f>
        <v>0</v>
      </c>
      <c r="G46" s="38">
        <f>G$11*'Loads'!$B69*'LAFs'!G284*(1-'Contrib'!G102)/(24*'Input'!$F$60)*100</f>
        <v>0</v>
      </c>
      <c r="H46" s="38">
        <f>H$11*'Loads'!$B69*'LAFs'!H284*(1-'Contrib'!H102)/(24*'Input'!$F$60)*100</f>
        <v>0</v>
      </c>
      <c r="I46" s="38">
        <f>I$11*'Loads'!$B69*'LAFs'!I284*(1-'Contrib'!I102)/(24*'Input'!$F$60)*100</f>
        <v>0</v>
      </c>
      <c r="J46" s="38">
        <f>J$11*'Loads'!$B69*'LAFs'!J284*(1-'Contrib'!J102)/(24*'Input'!$F$60)*100</f>
        <v>0</v>
      </c>
      <c r="K46" s="38">
        <f>K$11*'Loads'!$B69*'LAFs'!B284*(1-'Contrib'!K102)/(24*'Input'!$F$60)*100</f>
        <v>0</v>
      </c>
      <c r="L46" s="38">
        <f>L$11*'Loads'!$B69*'LAFs'!C284*(1-'Contrib'!L102)/(24*'Input'!$F$60)*100</f>
        <v>0</v>
      </c>
      <c r="M46" s="38">
        <f>M$11*'Loads'!$B69*'LAFs'!D284*(1-'Contrib'!M102)/(24*'Input'!$F$60)*100</f>
        <v>0</v>
      </c>
      <c r="N46" s="38">
        <f>N$11*'Loads'!$B69*'LAFs'!E284*(1-'Contrib'!N102)/(24*'Input'!$F$60)*100</f>
        <v>0</v>
      </c>
      <c r="O46" s="38">
        <f>O$11*'Loads'!$B69*'LAFs'!F284*(1-'Contrib'!O102)/(24*'Input'!$F$60)*100</f>
        <v>0</v>
      </c>
      <c r="P46" s="38">
        <f>P$11*'Loads'!$B69*'LAFs'!G284*(1-'Contrib'!P102)/(24*'Input'!$F$60)*100</f>
        <v>0</v>
      </c>
      <c r="Q46" s="38">
        <f>Q$11*'Loads'!$B69*'LAFs'!H284*(1-'Contrib'!Q102)/(24*'Input'!$F$60)*100</f>
        <v>0</v>
      </c>
      <c r="R46" s="38">
        <f>R$11*'Loads'!$B69*'LAFs'!I284*(1-'Contrib'!R102)/(24*'Input'!$F$60)*100</f>
        <v>0</v>
      </c>
      <c r="S46" s="38">
        <f>S$11*'Loads'!$B69*'LAFs'!J284*(1-'Contrib'!S102)/(24*'Input'!$F$60)*100</f>
        <v>0</v>
      </c>
      <c r="T46" s="17"/>
    </row>
    <row r="47" spans="1:20">
      <c r="A47" s="4" t="s">
        <v>200</v>
      </c>
      <c r="B47" s="38">
        <f>B$11*'Loads'!$B70*'LAFs'!B285*(1-'Contrib'!B103)/(24*'Input'!$F$60)*100</f>
        <v>0</v>
      </c>
      <c r="C47" s="38">
        <f>C$11*'Loads'!$B70*'LAFs'!C285*(1-'Contrib'!C103)/(24*'Input'!$F$60)*100</f>
        <v>0</v>
      </c>
      <c r="D47" s="38">
        <f>D$11*'Loads'!$B70*'LAFs'!D285*(1-'Contrib'!D103)/(24*'Input'!$F$60)*100</f>
        <v>0</v>
      </c>
      <c r="E47" s="38">
        <f>E$11*'Loads'!$B70*'LAFs'!E285*(1-'Contrib'!E103)/(24*'Input'!$F$60)*100</f>
        <v>0</v>
      </c>
      <c r="F47" s="38">
        <f>F$11*'Loads'!$B70*'LAFs'!F285*(1-'Contrib'!F103)/(24*'Input'!$F$60)*100</f>
        <v>0</v>
      </c>
      <c r="G47" s="38">
        <f>G$11*'Loads'!$B70*'LAFs'!G285*(1-'Contrib'!G103)/(24*'Input'!$F$60)*100</f>
        <v>0</v>
      </c>
      <c r="H47" s="38">
        <f>H$11*'Loads'!$B70*'LAFs'!H285*(1-'Contrib'!H103)/(24*'Input'!$F$60)*100</f>
        <v>0</v>
      </c>
      <c r="I47" s="38">
        <f>I$11*'Loads'!$B70*'LAFs'!I285*(1-'Contrib'!I103)/(24*'Input'!$F$60)*100</f>
        <v>0</v>
      </c>
      <c r="J47" s="38">
        <f>J$11*'Loads'!$B70*'LAFs'!J285*(1-'Contrib'!J103)/(24*'Input'!$F$60)*100</f>
        <v>0</v>
      </c>
      <c r="K47" s="38">
        <f>K$11*'Loads'!$B70*'LAFs'!B285*(1-'Contrib'!K103)/(24*'Input'!$F$60)*100</f>
        <v>0</v>
      </c>
      <c r="L47" s="38">
        <f>L$11*'Loads'!$B70*'LAFs'!C285*(1-'Contrib'!L103)/(24*'Input'!$F$60)*100</f>
        <v>0</v>
      </c>
      <c r="M47" s="38">
        <f>M$11*'Loads'!$B70*'LAFs'!D285*(1-'Contrib'!M103)/(24*'Input'!$F$60)*100</f>
        <v>0</v>
      </c>
      <c r="N47" s="38">
        <f>N$11*'Loads'!$B70*'LAFs'!E285*(1-'Contrib'!N103)/(24*'Input'!$F$60)*100</f>
        <v>0</v>
      </c>
      <c r="O47" s="38">
        <f>O$11*'Loads'!$B70*'LAFs'!F285*(1-'Contrib'!O103)/(24*'Input'!$F$60)*100</f>
        <v>0</v>
      </c>
      <c r="P47" s="38">
        <f>P$11*'Loads'!$B70*'LAFs'!G285*(1-'Contrib'!P103)/(24*'Input'!$F$60)*100</f>
        <v>0</v>
      </c>
      <c r="Q47" s="38">
        <f>Q$11*'Loads'!$B70*'LAFs'!H285*(1-'Contrib'!Q103)/(24*'Input'!$F$60)*100</f>
        <v>0</v>
      </c>
      <c r="R47" s="38">
        <f>R$11*'Loads'!$B70*'LAFs'!I285*(1-'Contrib'!R103)/(24*'Input'!$F$60)*100</f>
        <v>0</v>
      </c>
      <c r="S47" s="38">
        <f>S$11*'Loads'!$B70*'LAFs'!J285*(1-'Contrib'!S103)/(24*'Input'!$F$60)*100</f>
        <v>0</v>
      </c>
      <c r="T47" s="17"/>
    </row>
    <row r="48" spans="1:20">
      <c r="A48" s="4" t="s">
        <v>201</v>
      </c>
      <c r="B48" s="38">
        <f>B$11*'Loads'!$B71*'LAFs'!B286*(1-'Contrib'!B104)/(24*'Input'!$F$60)*100</f>
        <v>0</v>
      </c>
      <c r="C48" s="38">
        <f>C$11*'Loads'!$B71*'LAFs'!C286*(1-'Contrib'!C104)/(24*'Input'!$F$60)*100</f>
        <v>0</v>
      </c>
      <c r="D48" s="38">
        <f>D$11*'Loads'!$B71*'LAFs'!D286*(1-'Contrib'!D104)/(24*'Input'!$F$60)*100</f>
        <v>0</v>
      </c>
      <c r="E48" s="38">
        <f>E$11*'Loads'!$B71*'LAFs'!E286*(1-'Contrib'!E104)/(24*'Input'!$F$60)*100</f>
        <v>0</v>
      </c>
      <c r="F48" s="38">
        <f>F$11*'Loads'!$B71*'LAFs'!F286*(1-'Contrib'!F104)/(24*'Input'!$F$60)*100</f>
        <v>0</v>
      </c>
      <c r="G48" s="38">
        <f>G$11*'Loads'!$B71*'LAFs'!G286*(1-'Contrib'!G104)/(24*'Input'!$F$60)*100</f>
        <v>0</v>
      </c>
      <c r="H48" s="38">
        <f>H$11*'Loads'!$B71*'LAFs'!H286*(1-'Contrib'!H104)/(24*'Input'!$F$60)*100</f>
        <v>0</v>
      </c>
      <c r="I48" s="38">
        <f>I$11*'Loads'!$B71*'LAFs'!I286*(1-'Contrib'!I104)/(24*'Input'!$F$60)*100</f>
        <v>0</v>
      </c>
      <c r="J48" s="38">
        <f>J$11*'Loads'!$B71*'LAFs'!J286*(1-'Contrib'!J104)/(24*'Input'!$F$60)*100</f>
        <v>0</v>
      </c>
      <c r="K48" s="38">
        <f>K$11*'Loads'!$B71*'LAFs'!B286*(1-'Contrib'!K104)/(24*'Input'!$F$60)*100</f>
        <v>0</v>
      </c>
      <c r="L48" s="38">
        <f>L$11*'Loads'!$B71*'LAFs'!C286*(1-'Contrib'!L104)/(24*'Input'!$F$60)*100</f>
        <v>0</v>
      </c>
      <c r="M48" s="38">
        <f>M$11*'Loads'!$B71*'LAFs'!D286*(1-'Contrib'!M104)/(24*'Input'!$F$60)*100</f>
        <v>0</v>
      </c>
      <c r="N48" s="38">
        <f>N$11*'Loads'!$B71*'LAFs'!E286*(1-'Contrib'!N104)/(24*'Input'!$F$60)*100</f>
        <v>0</v>
      </c>
      <c r="O48" s="38">
        <f>O$11*'Loads'!$B71*'LAFs'!F286*(1-'Contrib'!O104)/(24*'Input'!$F$60)*100</f>
        <v>0</v>
      </c>
      <c r="P48" s="38">
        <f>P$11*'Loads'!$B71*'LAFs'!G286*(1-'Contrib'!P104)/(24*'Input'!$F$60)*100</f>
        <v>0</v>
      </c>
      <c r="Q48" s="38">
        <f>Q$11*'Loads'!$B71*'LAFs'!H286*(1-'Contrib'!Q104)/(24*'Input'!$F$60)*100</f>
        <v>0</v>
      </c>
      <c r="R48" s="38">
        <f>R$11*'Loads'!$B71*'LAFs'!I286*(1-'Contrib'!R104)/(24*'Input'!$F$60)*100</f>
        <v>0</v>
      </c>
      <c r="S48" s="38">
        <f>S$11*'Loads'!$B71*'LAFs'!J286*(1-'Contrib'!S104)/(24*'Input'!$F$60)*100</f>
        <v>0</v>
      </c>
      <c r="T48" s="17"/>
    </row>
    <row r="49" spans="1:20">
      <c r="A49" s="4" t="s">
        <v>202</v>
      </c>
      <c r="B49" s="38">
        <f>B$11*'Loads'!$B72*'LAFs'!B287*(1-'Contrib'!B105)/(24*'Input'!$F$60)*100</f>
        <v>0</v>
      </c>
      <c r="C49" s="38">
        <f>C$11*'Loads'!$B72*'LAFs'!C287*(1-'Contrib'!C105)/(24*'Input'!$F$60)*100</f>
        <v>0</v>
      </c>
      <c r="D49" s="38">
        <f>D$11*'Loads'!$B72*'LAFs'!D287*(1-'Contrib'!D105)/(24*'Input'!$F$60)*100</f>
        <v>0</v>
      </c>
      <c r="E49" s="38">
        <f>E$11*'Loads'!$B72*'LAFs'!E287*(1-'Contrib'!E105)/(24*'Input'!$F$60)*100</f>
        <v>0</v>
      </c>
      <c r="F49" s="38">
        <f>F$11*'Loads'!$B72*'LAFs'!F287*(1-'Contrib'!F105)/(24*'Input'!$F$60)*100</f>
        <v>0</v>
      </c>
      <c r="G49" s="38">
        <f>G$11*'Loads'!$B72*'LAFs'!G287*(1-'Contrib'!G105)/(24*'Input'!$F$60)*100</f>
        <v>0</v>
      </c>
      <c r="H49" s="38">
        <f>H$11*'Loads'!$B72*'LAFs'!H287*(1-'Contrib'!H105)/(24*'Input'!$F$60)*100</f>
        <v>0</v>
      </c>
      <c r="I49" s="38">
        <f>I$11*'Loads'!$B72*'LAFs'!I287*(1-'Contrib'!I105)/(24*'Input'!$F$60)*100</f>
        <v>0</v>
      </c>
      <c r="J49" s="38">
        <f>J$11*'Loads'!$B72*'LAFs'!J287*(1-'Contrib'!J105)/(24*'Input'!$F$60)*100</f>
        <v>0</v>
      </c>
      <c r="K49" s="38">
        <f>K$11*'Loads'!$B72*'LAFs'!B287*(1-'Contrib'!K105)/(24*'Input'!$F$60)*100</f>
        <v>0</v>
      </c>
      <c r="L49" s="38">
        <f>L$11*'Loads'!$B72*'LAFs'!C287*(1-'Contrib'!L105)/(24*'Input'!$F$60)*100</f>
        <v>0</v>
      </c>
      <c r="M49" s="38">
        <f>M$11*'Loads'!$B72*'LAFs'!D287*(1-'Contrib'!M105)/(24*'Input'!$F$60)*100</f>
        <v>0</v>
      </c>
      <c r="N49" s="38">
        <f>N$11*'Loads'!$B72*'LAFs'!E287*(1-'Contrib'!N105)/(24*'Input'!$F$60)*100</f>
        <v>0</v>
      </c>
      <c r="O49" s="38">
        <f>O$11*'Loads'!$B72*'LAFs'!F287*(1-'Contrib'!O105)/(24*'Input'!$F$60)*100</f>
        <v>0</v>
      </c>
      <c r="P49" s="38">
        <f>P$11*'Loads'!$B72*'LAFs'!G287*(1-'Contrib'!P105)/(24*'Input'!$F$60)*100</f>
        <v>0</v>
      </c>
      <c r="Q49" s="38">
        <f>Q$11*'Loads'!$B72*'LAFs'!H287*(1-'Contrib'!Q105)/(24*'Input'!$F$60)*100</f>
        <v>0</v>
      </c>
      <c r="R49" s="38">
        <f>R$11*'Loads'!$B72*'LAFs'!I287*(1-'Contrib'!R105)/(24*'Input'!$F$60)*100</f>
        <v>0</v>
      </c>
      <c r="S49" s="38">
        <f>S$11*'Loads'!$B72*'LAFs'!J287*(1-'Contrib'!S105)/(24*'Input'!$F$60)*100</f>
        <v>0</v>
      </c>
      <c r="T49" s="17"/>
    </row>
    <row r="50" spans="1:20">
      <c r="A50" s="4" t="s">
        <v>203</v>
      </c>
      <c r="B50" s="38">
        <f>B$11*'Loads'!$B73*'LAFs'!B288*(1-'Contrib'!B106)/(24*'Input'!$F$60)*100</f>
        <v>0</v>
      </c>
      <c r="C50" s="38">
        <f>C$11*'Loads'!$B73*'LAFs'!C288*(1-'Contrib'!C106)/(24*'Input'!$F$60)*100</f>
        <v>0</v>
      </c>
      <c r="D50" s="38">
        <f>D$11*'Loads'!$B73*'LAFs'!D288*(1-'Contrib'!D106)/(24*'Input'!$F$60)*100</f>
        <v>0</v>
      </c>
      <c r="E50" s="38">
        <f>E$11*'Loads'!$B73*'LAFs'!E288*(1-'Contrib'!E106)/(24*'Input'!$F$60)*100</f>
        <v>0</v>
      </c>
      <c r="F50" s="38">
        <f>F$11*'Loads'!$B73*'LAFs'!F288*(1-'Contrib'!F106)/(24*'Input'!$F$60)*100</f>
        <v>0</v>
      </c>
      <c r="G50" s="38">
        <f>G$11*'Loads'!$B73*'LAFs'!G288*(1-'Contrib'!G106)/(24*'Input'!$F$60)*100</f>
        <v>0</v>
      </c>
      <c r="H50" s="38">
        <f>H$11*'Loads'!$B73*'LAFs'!H288*(1-'Contrib'!H106)/(24*'Input'!$F$60)*100</f>
        <v>0</v>
      </c>
      <c r="I50" s="38">
        <f>I$11*'Loads'!$B73*'LAFs'!I288*(1-'Contrib'!I106)/(24*'Input'!$F$60)*100</f>
        <v>0</v>
      </c>
      <c r="J50" s="38">
        <f>J$11*'Loads'!$B73*'LAFs'!J288*(1-'Contrib'!J106)/(24*'Input'!$F$60)*100</f>
        <v>0</v>
      </c>
      <c r="K50" s="38">
        <f>K$11*'Loads'!$B73*'LAFs'!B288*(1-'Contrib'!K106)/(24*'Input'!$F$60)*100</f>
        <v>0</v>
      </c>
      <c r="L50" s="38">
        <f>L$11*'Loads'!$B73*'LAFs'!C288*(1-'Contrib'!L106)/(24*'Input'!$F$60)*100</f>
        <v>0</v>
      </c>
      <c r="M50" s="38">
        <f>M$11*'Loads'!$B73*'LAFs'!D288*(1-'Contrib'!M106)/(24*'Input'!$F$60)*100</f>
        <v>0</v>
      </c>
      <c r="N50" s="38">
        <f>N$11*'Loads'!$B73*'LAFs'!E288*(1-'Contrib'!N106)/(24*'Input'!$F$60)*100</f>
        <v>0</v>
      </c>
      <c r="O50" s="38">
        <f>O$11*'Loads'!$B73*'LAFs'!F288*(1-'Contrib'!O106)/(24*'Input'!$F$60)*100</f>
        <v>0</v>
      </c>
      <c r="P50" s="38">
        <f>P$11*'Loads'!$B73*'LAFs'!G288*(1-'Contrib'!P106)/(24*'Input'!$F$60)*100</f>
        <v>0</v>
      </c>
      <c r="Q50" s="38">
        <f>Q$11*'Loads'!$B73*'LAFs'!H288*(1-'Contrib'!Q106)/(24*'Input'!$F$60)*100</f>
        <v>0</v>
      </c>
      <c r="R50" s="38">
        <f>R$11*'Loads'!$B73*'LAFs'!I288*(1-'Contrib'!R106)/(24*'Input'!$F$60)*100</f>
        <v>0</v>
      </c>
      <c r="S50" s="38">
        <f>S$11*'Loads'!$B73*'LAFs'!J288*(1-'Contrib'!S106)/(24*'Input'!$F$60)*100</f>
        <v>0</v>
      </c>
      <c r="T50" s="17"/>
    </row>
    <row r="51" spans="1:20">
      <c r="A51" s="4" t="s">
        <v>204</v>
      </c>
      <c r="B51" s="38">
        <f>B$11*'Loads'!$B74*'LAFs'!B289*(1-'Contrib'!B107)/(24*'Input'!$F$60)*100</f>
        <v>0</v>
      </c>
      <c r="C51" s="38">
        <f>C$11*'Loads'!$B74*'LAFs'!C289*(1-'Contrib'!C107)/(24*'Input'!$F$60)*100</f>
        <v>0</v>
      </c>
      <c r="D51" s="38">
        <f>D$11*'Loads'!$B74*'LAFs'!D289*(1-'Contrib'!D107)/(24*'Input'!$F$60)*100</f>
        <v>0</v>
      </c>
      <c r="E51" s="38">
        <f>E$11*'Loads'!$B74*'LAFs'!E289*(1-'Contrib'!E107)/(24*'Input'!$F$60)*100</f>
        <v>0</v>
      </c>
      <c r="F51" s="38">
        <f>F$11*'Loads'!$B74*'LAFs'!F289*(1-'Contrib'!F107)/(24*'Input'!$F$60)*100</f>
        <v>0</v>
      </c>
      <c r="G51" s="38">
        <f>G$11*'Loads'!$B74*'LAFs'!G289*(1-'Contrib'!G107)/(24*'Input'!$F$60)*100</f>
        <v>0</v>
      </c>
      <c r="H51" s="38">
        <f>H$11*'Loads'!$B74*'LAFs'!H289*(1-'Contrib'!H107)/(24*'Input'!$F$60)*100</f>
        <v>0</v>
      </c>
      <c r="I51" s="38">
        <f>I$11*'Loads'!$B74*'LAFs'!I289*(1-'Contrib'!I107)/(24*'Input'!$F$60)*100</f>
        <v>0</v>
      </c>
      <c r="J51" s="38">
        <f>J$11*'Loads'!$B74*'LAFs'!J289*(1-'Contrib'!J107)/(24*'Input'!$F$60)*100</f>
        <v>0</v>
      </c>
      <c r="K51" s="38">
        <f>K$11*'Loads'!$B74*'LAFs'!B289*(1-'Contrib'!K107)/(24*'Input'!$F$60)*100</f>
        <v>0</v>
      </c>
      <c r="L51" s="38">
        <f>L$11*'Loads'!$B74*'LAFs'!C289*(1-'Contrib'!L107)/(24*'Input'!$F$60)*100</f>
        <v>0</v>
      </c>
      <c r="M51" s="38">
        <f>M$11*'Loads'!$B74*'LAFs'!D289*(1-'Contrib'!M107)/(24*'Input'!$F$60)*100</f>
        <v>0</v>
      </c>
      <c r="N51" s="38">
        <f>N$11*'Loads'!$B74*'LAFs'!E289*(1-'Contrib'!N107)/(24*'Input'!$F$60)*100</f>
        <v>0</v>
      </c>
      <c r="O51" s="38">
        <f>O$11*'Loads'!$B74*'LAFs'!F289*(1-'Contrib'!O107)/(24*'Input'!$F$60)*100</f>
        <v>0</v>
      </c>
      <c r="P51" s="38">
        <f>P$11*'Loads'!$B74*'LAFs'!G289*(1-'Contrib'!P107)/(24*'Input'!$F$60)*100</f>
        <v>0</v>
      </c>
      <c r="Q51" s="38">
        <f>Q$11*'Loads'!$B74*'LAFs'!H289*(1-'Contrib'!Q107)/(24*'Input'!$F$60)*100</f>
        <v>0</v>
      </c>
      <c r="R51" s="38">
        <f>R$11*'Loads'!$B74*'LAFs'!I289*(1-'Contrib'!R107)/(24*'Input'!$F$60)*100</f>
        <v>0</v>
      </c>
      <c r="S51" s="38">
        <f>S$11*'Loads'!$B74*'LAFs'!J289*(1-'Contrib'!S107)/(24*'Input'!$F$60)*100</f>
        <v>0</v>
      </c>
      <c r="T51" s="17"/>
    </row>
    <row r="52" spans="1:20">
      <c r="A52" s="4" t="s">
        <v>212</v>
      </c>
      <c r="B52" s="38">
        <f>B$11*'Loads'!$B75*'LAFs'!B290*(1-'Contrib'!B108)/(24*'Input'!$F$60)*100</f>
        <v>0</v>
      </c>
      <c r="C52" s="38">
        <f>C$11*'Loads'!$B75*'LAFs'!C290*(1-'Contrib'!C108)/(24*'Input'!$F$60)*100</f>
        <v>0</v>
      </c>
      <c r="D52" s="38">
        <f>D$11*'Loads'!$B75*'LAFs'!D290*(1-'Contrib'!D108)/(24*'Input'!$F$60)*100</f>
        <v>0</v>
      </c>
      <c r="E52" s="38">
        <f>E$11*'Loads'!$B75*'LAFs'!E290*(1-'Contrib'!E108)/(24*'Input'!$F$60)*100</f>
        <v>0</v>
      </c>
      <c r="F52" s="38">
        <f>F$11*'Loads'!$B75*'LAFs'!F290*(1-'Contrib'!F108)/(24*'Input'!$F$60)*100</f>
        <v>0</v>
      </c>
      <c r="G52" s="38">
        <f>G$11*'Loads'!$B75*'LAFs'!G290*(1-'Contrib'!G108)/(24*'Input'!$F$60)*100</f>
        <v>0</v>
      </c>
      <c r="H52" s="38">
        <f>H$11*'Loads'!$B75*'LAFs'!H290*(1-'Contrib'!H108)/(24*'Input'!$F$60)*100</f>
        <v>0</v>
      </c>
      <c r="I52" s="38">
        <f>I$11*'Loads'!$B75*'LAFs'!I290*(1-'Contrib'!I108)/(24*'Input'!$F$60)*100</f>
        <v>0</v>
      </c>
      <c r="J52" s="38">
        <f>J$11*'Loads'!$B75*'LAFs'!J290*(1-'Contrib'!J108)/(24*'Input'!$F$60)*100</f>
        <v>0</v>
      </c>
      <c r="K52" s="38">
        <f>K$11*'Loads'!$B75*'LAFs'!B290*(1-'Contrib'!K108)/(24*'Input'!$F$60)*100</f>
        <v>0</v>
      </c>
      <c r="L52" s="38">
        <f>L$11*'Loads'!$B75*'LAFs'!C290*(1-'Contrib'!L108)/(24*'Input'!$F$60)*100</f>
        <v>0</v>
      </c>
      <c r="M52" s="38">
        <f>M$11*'Loads'!$B75*'LAFs'!D290*(1-'Contrib'!M108)/(24*'Input'!$F$60)*100</f>
        <v>0</v>
      </c>
      <c r="N52" s="38">
        <f>N$11*'Loads'!$B75*'LAFs'!E290*(1-'Contrib'!N108)/(24*'Input'!$F$60)*100</f>
        <v>0</v>
      </c>
      <c r="O52" s="38">
        <f>O$11*'Loads'!$B75*'LAFs'!F290*(1-'Contrib'!O108)/(24*'Input'!$F$60)*100</f>
        <v>0</v>
      </c>
      <c r="P52" s="38">
        <f>P$11*'Loads'!$B75*'LAFs'!G290*(1-'Contrib'!P108)/(24*'Input'!$F$60)*100</f>
        <v>0</v>
      </c>
      <c r="Q52" s="38">
        <f>Q$11*'Loads'!$B75*'LAFs'!H290*(1-'Contrib'!Q108)/(24*'Input'!$F$60)*100</f>
        <v>0</v>
      </c>
      <c r="R52" s="38">
        <f>R$11*'Loads'!$B75*'LAFs'!I290*(1-'Contrib'!R108)/(24*'Input'!$F$60)*100</f>
        <v>0</v>
      </c>
      <c r="S52" s="38">
        <f>S$11*'Loads'!$B75*'LAFs'!J290*(1-'Contrib'!S108)/(24*'Input'!$F$60)*100</f>
        <v>0</v>
      </c>
      <c r="T52" s="17"/>
    </row>
    <row r="53" spans="1:20">
      <c r="A53" s="4" t="s">
        <v>213</v>
      </c>
      <c r="B53" s="38">
        <f>B$11*'Loads'!$B76*'LAFs'!B291*(1-'Contrib'!B109)/(24*'Input'!$F$60)*100</f>
        <v>0</v>
      </c>
      <c r="C53" s="38">
        <f>C$11*'Loads'!$B76*'LAFs'!C291*(1-'Contrib'!C109)/(24*'Input'!$F$60)*100</f>
        <v>0</v>
      </c>
      <c r="D53" s="38">
        <f>D$11*'Loads'!$B76*'LAFs'!D291*(1-'Contrib'!D109)/(24*'Input'!$F$60)*100</f>
        <v>0</v>
      </c>
      <c r="E53" s="38">
        <f>E$11*'Loads'!$B76*'LAFs'!E291*(1-'Contrib'!E109)/(24*'Input'!$F$60)*100</f>
        <v>0</v>
      </c>
      <c r="F53" s="38">
        <f>F$11*'Loads'!$B76*'LAFs'!F291*(1-'Contrib'!F109)/(24*'Input'!$F$60)*100</f>
        <v>0</v>
      </c>
      <c r="G53" s="38">
        <f>G$11*'Loads'!$B76*'LAFs'!G291*(1-'Contrib'!G109)/(24*'Input'!$F$60)*100</f>
        <v>0</v>
      </c>
      <c r="H53" s="38">
        <f>H$11*'Loads'!$B76*'LAFs'!H291*(1-'Contrib'!H109)/(24*'Input'!$F$60)*100</f>
        <v>0</v>
      </c>
      <c r="I53" s="38">
        <f>I$11*'Loads'!$B76*'LAFs'!I291*(1-'Contrib'!I109)/(24*'Input'!$F$60)*100</f>
        <v>0</v>
      </c>
      <c r="J53" s="38">
        <f>J$11*'Loads'!$B76*'LAFs'!J291*(1-'Contrib'!J109)/(24*'Input'!$F$60)*100</f>
        <v>0</v>
      </c>
      <c r="K53" s="38">
        <f>K$11*'Loads'!$B76*'LAFs'!B291*(1-'Contrib'!K109)/(24*'Input'!$F$60)*100</f>
        <v>0</v>
      </c>
      <c r="L53" s="38">
        <f>L$11*'Loads'!$B76*'LAFs'!C291*(1-'Contrib'!L109)/(24*'Input'!$F$60)*100</f>
        <v>0</v>
      </c>
      <c r="M53" s="38">
        <f>M$11*'Loads'!$B76*'LAFs'!D291*(1-'Contrib'!M109)/(24*'Input'!$F$60)*100</f>
        <v>0</v>
      </c>
      <c r="N53" s="38">
        <f>N$11*'Loads'!$B76*'LAFs'!E291*(1-'Contrib'!N109)/(24*'Input'!$F$60)*100</f>
        <v>0</v>
      </c>
      <c r="O53" s="38">
        <f>O$11*'Loads'!$B76*'LAFs'!F291*(1-'Contrib'!O109)/(24*'Input'!$F$60)*100</f>
        <v>0</v>
      </c>
      <c r="P53" s="38">
        <f>P$11*'Loads'!$B76*'LAFs'!G291*(1-'Contrib'!P109)/(24*'Input'!$F$60)*100</f>
        <v>0</v>
      </c>
      <c r="Q53" s="38">
        <f>Q$11*'Loads'!$B76*'LAFs'!H291*(1-'Contrib'!Q109)/(24*'Input'!$F$60)*100</f>
        <v>0</v>
      </c>
      <c r="R53" s="38">
        <f>R$11*'Loads'!$B76*'LAFs'!I291*(1-'Contrib'!R109)/(24*'Input'!$F$60)*100</f>
        <v>0</v>
      </c>
      <c r="S53" s="38">
        <f>S$11*'Loads'!$B76*'LAFs'!J291*(1-'Contrib'!S109)/(24*'Input'!$F$60)*100</f>
        <v>0</v>
      </c>
      <c r="T53" s="17"/>
    </row>
    <row r="54" spans="1:20">
      <c r="A54" s="4" t="s">
        <v>214</v>
      </c>
      <c r="B54" s="38">
        <f>B$11*'Loads'!$B77*'LAFs'!B292*(1-'Contrib'!B110)/(24*'Input'!$F$60)*100</f>
        <v>0</v>
      </c>
      <c r="C54" s="38">
        <f>C$11*'Loads'!$B77*'LAFs'!C292*(1-'Contrib'!C110)/(24*'Input'!$F$60)*100</f>
        <v>0</v>
      </c>
      <c r="D54" s="38">
        <f>D$11*'Loads'!$B77*'LAFs'!D292*(1-'Contrib'!D110)/(24*'Input'!$F$60)*100</f>
        <v>0</v>
      </c>
      <c r="E54" s="38">
        <f>E$11*'Loads'!$B77*'LAFs'!E292*(1-'Contrib'!E110)/(24*'Input'!$F$60)*100</f>
        <v>0</v>
      </c>
      <c r="F54" s="38">
        <f>F$11*'Loads'!$B77*'LAFs'!F292*(1-'Contrib'!F110)/(24*'Input'!$F$60)*100</f>
        <v>0</v>
      </c>
      <c r="G54" s="38">
        <f>G$11*'Loads'!$B77*'LAFs'!G292*(1-'Contrib'!G110)/(24*'Input'!$F$60)*100</f>
        <v>0</v>
      </c>
      <c r="H54" s="38">
        <f>H$11*'Loads'!$B77*'LAFs'!H292*(1-'Contrib'!H110)/(24*'Input'!$F$60)*100</f>
        <v>0</v>
      </c>
      <c r="I54" s="38">
        <f>I$11*'Loads'!$B77*'LAFs'!I292*(1-'Contrib'!I110)/(24*'Input'!$F$60)*100</f>
        <v>0</v>
      </c>
      <c r="J54" s="38">
        <f>J$11*'Loads'!$B77*'LAFs'!J292*(1-'Contrib'!J110)/(24*'Input'!$F$60)*100</f>
        <v>0</v>
      </c>
      <c r="K54" s="38">
        <f>K$11*'Loads'!$B77*'LAFs'!B292*(1-'Contrib'!K110)/(24*'Input'!$F$60)*100</f>
        <v>0</v>
      </c>
      <c r="L54" s="38">
        <f>L$11*'Loads'!$B77*'LAFs'!C292*(1-'Contrib'!L110)/(24*'Input'!$F$60)*100</f>
        <v>0</v>
      </c>
      <c r="M54" s="38">
        <f>M$11*'Loads'!$B77*'LAFs'!D292*(1-'Contrib'!M110)/(24*'Input'!$F$60)*100</f>
        <v>0</v>
      </c>
      <c r="N54" s="38">
        <f>N$11*'Loads'!$B77*'LAFs'!E292*(1-'Contrib'!N110)/(24*'Input'!$F$60)*100</f>
        <v>0</v>
      </c>
      <c r="O54" s="38">
        <f>O$11*'Loads'!$B77*'LAFs'!F292*(1-'Contrib'!O110)/(24*'Input'!$F$60)*100</f>
        <v>0</v>
      </c>
      <c r="P54" s="38">
        <f>P$11*'Loads'!$B77*'LAFs'!G292*(1-'Contrib'!P110)/(24*'Input'!$F$60)*100</f>
        <v>0</v>
      </c>
      <c r="Q54" s="38">
        <f>Q$11*'Loads'!$B77*'LAFs'!H292*(1-'Contrib'!Q110)/(24*'Input'!$F$60)*100</f>
        <v>0</v>
      </c>
      <c r="R54" s="38">
        <f>R$11*'Loads'!$B77*'LAFs'!I292*(1-'Contrib'!R110)/(24*'Input'!$F$60)*100</f>
        <v>0</v>
      </c>
      <c r="S54" s="38">
        <f>S$11*'Loads'!$B77*'LAFs'!J292*(1-'Contrib'!S110)/(24*'Input'!$F$60)*100</f>
        <v>0</v>
      </c>
      <c r="T54" s="17"/>
    </row>
    <row r="55" spans="1:20">
      <c r="A55" s="4" t="s">
        <v>215</v>
      </c>
      <c r="B55" s="38">
        <f>B$11*'Loads'!$B78*'LAFs'!B293*(1-'Contrib'!B111)/(24*'Input'!$F$60)*100</f>
        <v>0</v>
      </c>
      <c r="C55" s="38">
        <f>C$11*'Loads'!$B78*'LAFs'!C293*(1-'Contrib'!C111)/(24*'Input'!$F$60)*100</f>
        <v>0</v>
      </c>
      <c r="D55" s="38">
        <f>D$11*'Loads'!$B78*'LAFs'!D293*(1-'Contrib'!D111)/(24*'Input'!$F$60)*100</f>
        <v>0</v>
      </c>
      <c r="E55" s="38">
        <f>E$11*'Loads'!$B78*'LAFs'!E293*(1-'Contrib'!E111)/(24*'Input'!$F$60)*100</f>
        <v>0</v>
      </c>
      <c r="F55" s="38">
        <f>F$11*'Loads'!$B78*'LAFs'!F293*(1-'Contrib'!F111)/(24*'Input'!$F$60)*100</f>
        <v>0</v>
      </c>
      <c r="G55" s="38">
        <f>G$11*'Loads'!$B78*'LAFs'!G293*(1-'Contrib'!G111)/(24*'Input'!$F$60)*100</f>
        <v>0</v>
      </c>
      <c r="H55" s="38">
        <f>H$11*'Loads'!$B78*'LAFs'!H293*(1-'Contrib'!H111)/(24*'Input'!$F$60)*100</f>
        <v>0</v>
      </c>
      <c r="I55" s="38">
        <f>I$11*'Loads'!$B78*'LAFs'!I293*(1-'Contrib'!I111)/(24*'Input'!$F$60)*100</f>
        <v>0</v>
      </c>
      <c r="J55" s="38">
        <f>J$11*'Loads'!$B78*'LAFs'!J293*(1-'Contrib'!J111)/(24*'Input'!$F$60)*100</f>
        <v>0</v>
      </c>
      <c r="K55" s="38">
        <f>K$11*'Loads'!$B78*'LAFs'!B293*(1-'Contrib'!K111)/(24*'Input'!$F$60)*100</f>
        <v>0</v>
      </c>
      <c r="L55" s="38">
        <f>L$11*'Loads'!$B78*'LAFs'!C293*(1-'Contrib'!L111)/(24*'Input'!$F$60)*100</f>
        <v>0</v>
      </c>
      <c r="M55" s="38">
        <f>M$11*'Loads'!$B78*'LAFs'!D293*(1-'Contrib'!M111)/(24*'Input'!$F$60)*100</f>
        <v>0</v>
      </c>
      <c r="N55" s="38">
        <f>N$11*'Loads'!$B78*'LAFs'!E293*(1-'Contrib'!N111)/(24*'Input'!$F$60)*100</f>
        <v>0</v>
      </c>
      <c r="O55" s="38">
        <f>O$11*'Loads'!$B78*'LAFs'!F293*(1-'Contrib'!O111)/(24*'Input'!$F$60)*100</f>
        <v>0</v>
      </c>
      <c r="P55" s="38">
        <f>P$11*'Loads'!$B78*'LAFs'!G293*(1-'Contrib'!P111)/(24*'Input'!$F$60)*100</f>
        <v>0</v>
      </c>
      <c r="Q55" s="38">
        <f>Q$11*'Loads'!$B78*'LAFs'!H293*(1-'Contrib'!Q111)/(24*'Input'!$F$60)*100</f>
        <v>0</v>
      </c>
      <c r="R55" s="38">
        <f>R$11*'Loads'!$B78*'LAFs'!I293*(1-'Contrib'!R111)/(24*'Input'!$F$60)*100</f>
        <v>0</v>
      </c>
      <c r="S55" s="38">
        <f>S$11*'Loads'!$B78*'LAFs'!J293*(1-'Contrib'!S111)/(24*'Input'!$F$60)*100</f>
        <v>0</v>
      </c>
      <c r="T55" s="17"/>
    </row>
    <row r="57" spans="1:20" ht="21" customHeight="1">
      <c r="A57" s="1" t="s">
        <v>1012</v>
      </c>
    </row>
    <row r="58" spans="1:20">
      <c r="A58" s="3" t="s">
        <v>383</v>
      </c>
    </row>
    <row r="59" spans="1:20">
      <c r="A59" s="33" t="s">
        <v>1013</v>
      </c>
    </row>
    <row r="60" spans="1:20">
      <c r="A60" s="33" t="s">
        <v>1014</v>
      </c>
    </row>
    <row r="61" spans="1:20">
      <c r="A61" s="33" t="s">
        <v>832</v>
      </c>
    </row>
    <row r="62" spans="1:20">
      <c r="A62" s="33" t="s">
        <v>1010</v>
      </c>
    </row>
    <row r="63" spans="1:20">
      <c r="A63" s="33" t="s">
        <v>777</v>
      </c>
    </row>
    <row r="64" spans="1:20">
      <c r="A64" s="3" t="s">
        <v>1015</v>
      </c>
    </row>
    <row r="66" spans="1:20">
      <c r="B66" s="15" t="s">
        <v>153</v>
      </c>
      <c r="C66" s="15" t="s">
        <v>338</v>
      </c>
      <c r="D66" s="15" t="s">
        <v>339</v>
      </c>
      <c r="E66" s="15" t="s">
        <v>340</v>
      </c>
      <c r="F66" s="15" t="s">
        <v>341</v>
      </c>
      <c r="G66" s="15" t="s">
        <v>342</v>
      </c>
      <c r="H66" s="15" t="s">
        <v>343</v>
      </c>
      <c r="I66" s="15" t="s">
        <v>344</v>
      </c>
      <c r="J66" s="15" t="s">
        <v>345</v>
      </c>
      <c r="K66" s="15" t="s">
        <v>326</v>
      </c>
      <c r="L66" s="15" t="s">
        <v>913</v>
      </c>
      <c r="M66" s="15" t="s">
        <v>914</v>
      </c>
      <c r="N66" s="15" t="s">
        <v>915</v>
      </c>
      <c r="O66" s="15" t="s">
        <v>916</v>
      </c>
      <c r="P66" s="15" t="s">
        <v>917</v>
      </c>
      <c r="Q66" s="15" t="s">
        <v>918</v>
      </c>
      <c r="R66" s="15" t="s">
        <v>919</v>
      </c>
      <c r="S66" s="15" t="s">
        <v>920</v>
      </c>
    </row>
    <row r="67" spans="1:20">
      <c r="A67" s="4" t="s">
        <v>185</v>
      </c>
      <c r="B67" s="38">
        <f>'Multi'!B882*B$11*'LAFs'!B$261*(1-'Contrib'!B$79)*100/(24*'Input'!$F$60)</f>
        <v>0</v>
      </c>
      <c r="C67" s="38">
        <f>'Multi'!C882*C$11*'LAFs'!C$261*(1-'Contrib'!C$79)*100/(24*'Input'!$F$60)</f>
        <v>0</v>
      </c>
      <c r="D67" s="38">
        <f>'Multi'!D882*D$11*'LAFs'!D$261*(1-'Contrib'!D$79)*100/(24*'Input'!$F$60)</f>
        <v>0</v>
      </c>
      <c r="E67" s="38">
        <f>'Multi'!E882*E$11*'LAFs'!E$261*(1-'Contrib'!E$79)*100/(24*'Input'!$F$60)</f>
        <v>0</v>
      </c>
      <c r="F67" s="38">
        <f>'Multi'!F882*F$11*'LAFs'!F$261*(1-'Contrib'!F$79)*100/(24*'Input'!$F$60)</f>
        <v>0</v>
      </c>
      <c r="G67" s="38">
        <f>'Multi'!G882*G$11*'LAFs'!G$261*(1-'Contrib'!G$79)*100/(24*'Input'!$F$60)</f>
        <v>0</v>
      </c>
      <c r="H67" s="38">
        <f>'Multi'!H882*H$11*'LAFs'!H$261*(1-'Contrib'!H$79)*100/(24*'Input'!$F$60)</f>
        <v>0</v>
      </c>
      <c r="I67" s="38">
        <f>'Multi'!I882*I$11*'LAFs'!I$261*(1-'Contrib'!I$79)*100/(24*'Input'!$F$60)</f>
        <v>0</v>
      </c>
      <c r="J67" s="38">
        <f>'Multi'!J882*J$11*'LAFs'!J$261*(1-'Contrib'!J$79)*100/(24*'Input'!$F$60)</f>
        <v>0</v>
      </c>
      <c r="K67" s="38">
        <f>'Multi'!B882*K$11*'LAFs'!B$261*(1-'Contrib'!K$79)*100/(24*'Input'!$F$60)</f>
        <v>0</v>
      </c>
      <c r="L67" s="38">
        <f>'Multi'!C882*L$11*'LAFs'!C$261*(1-'Contrib'!L$79)*100/(24*'Input'!$F$60)</f>
        <v>0</v>
      </c>
      <c r="M67" s="38">
        <f>'Multi'!D882*M$11*'LAFs'!D$261*(1-'Contrib'!M$79)*100/(24*'Input'!$F$60)</f>
        <v>0</v>
      </c>
      <c r="N67" s="38">
        <f>'Multi'!E882*N$11*'LAFs'!E$261*(1-'Contrib'!N$79)*100/(24*'Input'!$F$60)</f>
        <v>0</v>
      </c>
      <c r="O67" s="38">
        <f>'Multi'!F882*O$11*'LAFs'!F$261*(1-'Contrib'!O$79)*100/(24*'Input'!$F$60)</f>
        <v>0</v>
      </c>
      <c r="P67" s="38">
        <f>'Multi'!G882*P$11*'LAFs'!G$261*(1-'Contrib'!P$79)*100/(24*'Input'!$F$60)</f>
        <v>0</v>
      </c>
      <c r="Q67" s="38">
        <f>'Multi'!H882*Q$11*'LAFs'!H$261*(1-'Contrib'!Q$79)*100/(24*'Input'!$F$60)</f>
        <v>0</v>
      </c>
      <c r="R67" s="38">
        <f>'Multi'!I882*R$11*'LAFs'!I$261*(1-'Contrib'!R$79)*100/(24*'Input'!$F$60)</f>
        <v>0</v>
      </c>
      <c r="S67" s="38">
        <f>'Multi'!J882*S$11*'LAFs'!J$261*(1-'Contrib'!S$79)*100/(24*'Input'!$F$60)</f>
        <v>0</v>
      </c>
      <c r="T67" s="17"/>
    </row>
    <row r="68" spans="1:20">
      <c r="A68" s="4" t="s">
        <v>186</v>
      </c>
      <c r="B68" s="38">
        <f>'Multi'!B883*B$11*'LAFs'!B$262*(1-'Contrib'!B$80)*100/(24*'Input'!$F$60)</f>
        <v>0</v>
      </c>
      <c r="C68" s="38">
        <f>'Multi'!C883*C$11*'LAFs'!C$262*(1-'Contrib'!C$80)*100/(24*'Input'!$F$60)</f>
        <v>0</v>
      </c>
      <c r="D68" s="38">
        <f>'Multi'!D883*D$11*'LAFs'!D$262*(1-'Contrib'!D$80)*100/(24*'Input'!$F$60)</f>
        <v>0</v>
      </c>
      <c r="E68" s="38">
        <f>'Multi'!E883*E$11*'LAFs'!E$262*(1-'Contrib'!E$80)*100/(24*'Input'!$F$60)</f>
        <v>0</v>
      </c>
      <c r="F68" s="38">
        <f>'Multi'!F883*F$11*'LAFs'!F$262*(1-'Contrib'!F$80)*100/(24*'Input'!$F$60)</f>
        <v>0</v>
      </c>
      <c r="G68" s="38">
        <f>'Multi'!G883*G$11*'LAFs'!G$262*(1-'Contrib'!G$80)*100/(24*'Input'!$F$60)</f>
        <v>0</v>
      </c>
      <c r="H68" s="38">
        <f>'Multi'!H883*H$11*'LAFs'!H$262*(1-'Contrib'!H$80)*100/(24*'Input'!$F$60)</f>
        <v>0</v>
      </c>
      <c r="I68" s="38">
        <f>'Multi'!I883*I$11*'LAFs'!I$262*(1-'Contrib'!I$80)*100/(24*'Input'!$F$60)</f>
        <v>0</v>
      </c>
      <c r="J68" s="38">
        <f>'Multi'!J883*J$11*'LAFs'!J$262*(1-'Contrib'!J$80)*100/(24*'Input'!$F$60)</f>
        <v>0</v>
      </c>
      <c r="K68" s="38">
        <f>'Multi'!B883*K$11*'LAFs'!B$262*(1-'Contrib'!K$80)*100/(24*'Input'!$F$60)</f>
        <v>0</v>
      </c>
      <c r="L68" s="38">
        <f>'Multi'!C883*L$11*'LAFs'!C$262*(1-'Contrib'!L$80)*100/(24*'Input'!$F$60)</f>
        <v>0</v>
      </c>
      <c r="M68" s="38">
        <f>'Multi'!D883*M$11*'LAFs'!D$262*(1-'Contrib'!M$80)*100/(24*'Input'!$F$60)</f>
        <v>0</v>
      </c>
      <c r="N68" s="38">
        <f>'Multi'!E883*N$11*'LAFs'!E$262*(1-'Contrib'!N$80)*100/(24*'Input'!$F$60)</f>
        <v>0</v>
      </c>
      <c r="O68" s="38">
        <f>'Multi'!F883*O$11*'LAFs'!F$262*(1-'Contrib'!O$80)*100/(24*'Input'!$F$60)</f>
        <v>0</v>
      </c>
      <c r="P68" s="38">
        <f>'Multi'!G883*P$11*'LAFs'!G$262*(1-'Contrib'!P$80)*100/(24*'Input'!$F$60)</f>
        <v>0</v>
      </c>
      <c r="Q68" s="38">
        <f>'Multi'!H883*Q$11*'LAFs'!H$262*(1-'Contrib'!Q$80)*100/(24*'Input'!$F$60)</f>
        <v>0</v>
      </c>
      <c r="R68" s="38">
        <f>'Multi'!I883*R$11*'LAFs'!I$262*(1-'Contrib'!R$80)*100/(24*'Input'!$F$60)</f>
        <v>0</v>
      </c>
      <c r="S68" s="38">
        <f>'Multi'!J883*S$11*'LAFs'!J$262*(1-'Contrib'!S$80)*100/(24*'Input'!$F$60)</f>
        <v>0</v>
      </c>
      <c r="T68" s="17"/>
    </row>
    <row r="69" spans="1:20">
      <c r="A69" s="4" t="s">
        <v>231</v>
      </c>
      <c r="B69" s="38">
        <f>'Multi'!B884*B$11*'LAFs'!B$263*(1-'Contrib'!B$81)*100/(24*'Input'!$F$60)</f>
        <v>0</v>
      </c>
      <c r="C69" s="38">
        <f>'Multi'!C884*C$11*'LAFs'!C$263*(1-'Contrib'!C$81)*100/(24*'Input'!$F$60)</f>
        <v>0</v>
      </c>
      <c r="D69" s="38">
        <f>'Multi'!D884*D$11*'LAFs'!D$263*(1-'Contrib'!D$81)*100/(24*'Input'!$F$60)</f>
        <v>0</v>
      </c>
      <c r="E69" s="38">
        <f>'Multi'!E884*E$11*'LAFs'!E$263*(1-'Contrib'!E$81)*100/(24*'Input'!$F$60)</f>
        <v>0</v>
      </c>
      <c r="F69" s="38">
        <f>'Multi'!F884*F$11*'LAFs'!F$263*(1-'Contrib'!F$81)*100/(24*'Input'!$F$60)</f>
        <v>0</v>
      </c>
      <c r="G69" s="38">
        <f>'Multi'!G884*G$11*'LAFs'!G$263*(1-'Contrib'!G$81)*100/(24*'Input'!$F$60)</f>
        <v>0</v>
      </c>
      <c r="H69" s="38">
        <f>'Multi'!H884*H$11*'LAFs'!H$263*(1-'Contrib'!H$81)*100/(24*'Input'!$F$60)</f>
        <v>0</v>
      </c>
      <c r="I69" s="38">
        <f>'Multi'!I884*I$11*'LAFs'!I$263*(1-'Contrib'!I$81)*100/(24*'Input'!$F$60)</f>
        <v>0</v>
      </c>
      <c r="J69" s="38">
        <f>'Multi'!J884*J$11*'LAFs'!J$263*(1-'Contrib'!J$81)*100/(24*'Input'!$F$60)</f>
        <v>0</v>
      </c>
      <c r="K69" s="38">
        <f>'Multi'!B884*K$11*'LAFs'!B$263*(1-'Contrib'!K$81)*100/(24*'Input'!$F$60)</f>
        <v>0</v>
      </c>
      <c r="L69" s="38">
        <f>'Multi'!C884*L$11*'LAFs'!C$263*(1-'Contrib'!L$81)*100/(24*'Input'!$F$60)</f>
        <v>0</v>
      </c>
      <c r="M69" s="38">
        <f>'Multi'!D884*M$11*'LAFs'!D$263*(1-'Contrib'!M$81)*100/(24*'Input'!$F$60)</f>
        <v>0</v>
      </c>
      <c r="N69" s="38">
        <f>'Multi'!E884*N$11*'LAFs'!E$263*(1-'Contrib'!N$81)*100/(24*'Input'!$F$60)</f>
        <v>0</v>
      </c>
      <c r="O69" s="38">
        <f>'Multi'!F884*O$11*'LAFs'!F$263*(1-'Contrib'!O$81)*100/(24*'Input'!$F$60)</f>
        <v>0</v>
      </c>
      <c r="P69" s="38">
        <f>'Multi'!G884*P$11*'LAFs'!G$263*(1-'Contrib'!P$81)*100/(24*'Input'!$F$60)</f>
        <v>0</v>
      </c>
      <c r="Q69" s="38">
        <f>'Multi'!H884*Q$11*'LAFs'!H$263*(1-'Contrib'!Q$81)*100/(24*'Input'!$F$60)</f>
        <v>0</v>
      </c>
      <c r="R69" s="38">
        <f>'Multi'!I884*R$11*'LAFs'!I$263*(1-'Contrib'!R$81)*100/(24*'Input'!$F$60)</f>
        <v>0</v>
      </c>
      <c r="S69" s="38">
        <f>'Multi'!J884*S$11*'LAFs'!J$263*(1-'Contrib'!S$81)*100/(24*'Input'!$F$60)</f>
        <v>0</v>
      </c>
      <c r="T69" s="17"/>
    </row>
    <row r="70" spans="1:20">
      <c r="A70" s="4" t="s">
        <v>187</v>
      </c>
      <c r="B70" s="38">
        <f>'Multi'!B885*B$11*'LAFs'!B$264*(1-'Contrib'!B$82)*100/(24*'Input'!$F$60)</f>
        <v>0</v>
      </c>
      <c r="C70" s="38">
        <f>'Multi'!C885*C$11*'LAFs'!C$264*(1-'Contrib'!C$82)*100/(24*'Input'!$F$60)</f>
        <v>0</v>
      </c>
      <c r="D70" s="38">
        <f>'Multi'!D885*D$11*'LAFs'!D$264*(1-'Contrib'!D$82)*100/(24*'Input'!$F$60)</f>
        <v>0</v>
      </c>
      <c r="E70" s="38">
        <f>'Multi'!E885*E$11*'LAFs'!E$264*(1-'Contrib'!E$82)*100/(24*'Input'!$F$60)</f>
        <v>0</v>
      </c>
      <c r="F70" s="38">
        <f>'Multi'!F885*F$11*'LAFs'!F$264*(1-'Contrib'!F$82)*100/(24*'Input'!$F$60)</f>
        <v>0</v>
      </c>
      <c r="G70" s="38">
        <f>'Multi'!G885*G$11*'LAFs'!G$264*(1-'Contrib'!G$82)*100/(24*'Input'!$F$60)</f>
        <v>0</v>
      </c>
      <c r="H70" s="38">
        <f>'Multi'!H885*H$11*'LAFs'!H$264*(1-'Contrib'!H$82)*100/(24*'Input'!$F$60)</f>
        <v>0</v>
      </c>
      <c r="I70" s="38">
        <f>'Multi'!I885*I$11*'LAFs'!I$264*(1-'Contrib'!I$82)*100/(24*'Input'!$F$60)</f>
        <v>0</v>
      </c>
      <c r="J70" s="38">
        <f>'Multi'!J885*J$11*'LAFs'!J$264*(1-'Contrib'!J$82)*100/(24*'Input'!$F$60)</f>
        <v>0</v>
      </c>
      <c r="K70" s="38">
        <f>'Multi'!B885*K$11*'LAFs'!B$264*(1-'Contrib'!K$82)*100/(24*'Input'!$F$60)</f>
        <v>0</v>
      </c>
      <c r="L70" s="38">
        <f>'Multi'!C885*L$11*'LAFs'!C$264*(1-'Contrib'!L$82)*100/(24*'Input'!$F$60)</f>
        <v>0</v>
      </c>
      <c r="M70" s="38">
        <f>'Multi'!D885*M$11*'LAFs'!D$264*(1-'Contrib'!M$82)*100/(24*'Input'!$F$60)</f>
        <v>0</v>
      </c>
      <c r="N70" s="38">
        <f>'Multi'!E885*N$11*'LAFs'!E$264*(1-'Contrib'!N$82)*100/(24*'Input'!$F$60)</f>
        <v>0</v>
      </c>
      <c r="O70" s="38">
        <f>'Multi'!F885*O$11*'LAFs'!F$264*(1-'Contrib'!O$82)*100/(24*'Input'!$F$60)</f>
        <v>0</v>
      </c>
      <c r="P70" s="38">
        <f>'Multi'!G885*P$11*'LAFs'!G$264*(1-'Contrib'!P$82)*100/(24*'Input'!$F$60)</f>
        <v>0</v>
      </c>
      <c r="Q70" s="38">
        <f>'Multi'!H885*Q$11*'LAFs'!H$264*(1-'Contrib'!Q$82)*100/(24*'Input'!$F$60)</f>
        <v>0</v>
      </c>
      <c r="R70" s="38">
        <f>'Multi'!I885*R$11*'LAFs'!I$264*(1-'Contrib'!R$82)*100/(24*'Input'!$F$60)</f>
        <v>0</v>
      </c>
      <c r="S70" s="38">
        <f>'Multi'!J885*S$11*'LAFs'!J$264*(1-'Contrib'!S$82)*100/(24*'Input'!$F$60)</f>
        <v>0</v>
      </c>
      <c r="T70" s="17"/>
    </row>
    <row r="71" spans="1:20">
      <c r="A71" s="4" t="s">
        <v>188</v>
      </c>
      <c r="B71" s="38">
        <f>'Multi'!B886*B$11*'LAFs'!B$265*(1-'Contrib'!B$83)*100/(24*'Input'!$F$60)</f>
        <v>0</v>
      </c>
      <c r="C71" s="38">
        <f>'Multi'!C886*C$11*'LAFs'!C$265*(1-'Contrib'!C$83)*100/(24*'Input'!$F$60)</f>
        <v>0</v>
      </c>
      <c r="D71" s="38">
        <f>'Multi'!D886*D$11*'LAFs'!D$265*(1-'Contrib'!D$83)*100/(24*'Input'!$F$60)</f>
        <v>0</v>
      </c>
      <c r="E71" s="38">
        <f>'Multi'!E886*E$11*'LAFs'!E$265*(1-'Contrib'!E$83)*100/(24*'Input'!$F$60)</f>
        <v>0</v>
      </c>
      <c r="F71" s="38">
        <f>'Multi'!F886*F$11*'LAFs'!F$265*(1-'Contrib'!F$83)*100/(24*'Input'!$F$60)</f>
        <v>0</v>
      </c>
      <c r="G71" s="38">
        <f>'Multi'!G886*G$11*'LAFs'!G$265*(1-'Contrib'!G$83)*100/(24*'Input'!$F$60)</f>
        <v>0</v>
      </c>
      <c r="H71" s="38">
        <f>'Multi'!H886*H$11*'LAFs'!H$265*(1-'Contrib'!H$83)*100/(24*'Input'!$F$60)</f>
        <v>0</v>
      </c>
      <c r="I71" s="38">
        <f>'Multi'!I886*I$11*'LAFs'!I$265*(1-'Contrib'!I$83)*100/(24*'Input'!$F$60)</f>
        <v>0</v>
      </c>
      <c r="J71" s="38">
        <f>'Multi'!J886*J$11*'LAFs'!J$265*(1-'Contrib'!J$83)*100/(24*'Input'!$F$60)</f>
        <v>0</v>
      </c>
      <c r="K71" s="38">
        <f>'Multi'!B886*K$11*'LAFs'!B$265*(1-'Contrib'!K$83)*100/(24*'Input'!$F$60)</f>
        <v>0</v>
      </c>
      <c r="L71" s="38">
        <f>'Multi'!C886*L$11*'LAFs'!C$265*(1-'Contrib'!L$83)*100/(24*'Input'!$F$60)</f>
        <v>0</v>
      </c>
      <c r="M71" s="38">
        <f>'Multi'!D886*M$11*'LAFs'!D$265*(1-'Contrib'!M$83)*100/(24*'Input'!$F$60)</f>
        <v>0</v>
      </c>
      <c r="N71" s="38">
        <f>'Multi'!E886*N$11*'LAFs'!E$265*(1-'Contrib'!N$83)*100/(24*'Input'!$F$60)</f>
        <v>0</v>
      </c>
      <c r="O71" s="38">
        <f>'Multi'!F886*O$11*'LAFs'!F$265*(1-'Contrib'!O$83)*100/(24*'Input'!$F$60)</f>
        <v>0</v>
      </c>
      <c r="P71" s="38">
        <f>'Multi'!G886*P$11*'LAFs'!G$265*(1-'Contrib'!P$83)*100/(24*'Input'!$F$60)</f>
        <v>0</v>
      </c>
      <c r="Q71" s="38">
        <f>'Multi'!H886*Q$11*'LAFs'!H$265*(1-'Contrib'!Q$83)*100/(24*'Input'!$F$60)</f>
        <v>0</v>
      </c>
      <c r="R71" s="38">
        <f>'Multi'!I886*R$11*'LAFs'!I$265*(1-'Contrib'!R$83)*100/(24*'Input'!$F$60)</f>
        <v>0</v>
      </c>
      <c r="S71" s="38">
        <f>'Multi'!J886*S$11*'LAFs'!J$265*(1-'Contrib'!S$83)*100/(24*'Input'!$F$60)</f>
        <v>0</v>
      </c>
      <c r="T71" s="17"/>
    </row>
    <row r="72" spans="1:20">
      <c r="A72" s="4" t="s">
        <v>232</v>
      </c>
      <c r="B72" s="38">
        <f>'Multi'!B887*B$11*'LAFs'!B$266*(1-'Contrib'!B$84)*100/(24*'Input'!$F$60)</f>
        <v>0</v>
      </c>
      <c r="C72" s="38">
        <f>'Multi'!C887*C$11*'LAFs'!C$266*(1-'Contrib'!C$84)*100/(24*'Input'!$F$60)</f>
        <v>0</v>
      </c>
      <c r="D72" s="38">
        <f>'Multi'!D887*D$11*'LAFs'!D$266*(1-'Contrib'!D$84)*100/(24*'Input'!$F$60)</f>
        <v>0</v>
      </c>
      <c r="E72" s="38">
        <f>'Multi'!E887*E$11*'LAFs'!E$266*(1-'Contrib'!E$84)*100/(24*'Input'!$F$60)</f>
        <v>0</v>
      </c>
      <c r="F72" s="38">
        <f>'Multi'!F887*F$11*'LAFs'!F$266*(1-'Contrib'!F$84)*100/(24*'Input'!$F$60)</f>
        <v>0</v>
      </c>
      <c r="G72" s="38">
        <f>'Multi'!G887*G$11*'LAFs'!G$266*(1-'Contrib'!G$84)*100/(24*'Input'!$F$60)</f>
        <v>0</v>
      </c>
      <c r="H72" s="38">
        <f>'Multi'!H887*H$11*'LAFs'!H$266*(1-'Contrib'!H$84)*100/(24*'Input'!$F$60)</f>
        <v>0</v>
      </c>
      <c r="I72" s="38">
        <f>'Multi'!I887*I$11*'LAFs'!I$266*(1-'Contrib'!I$84)*100/(24*'Input'!$F$60)</f>
        <v>0</v>
      </c>
      <c r="J72" s="38">
        <f>'Multi'!J887*J$11*'LAFs'!J$266*(1-'Contrib'!J$84)*100/(24*'Input'!$F$60)</f>
        <v>0</v>
      </c>
      <c r="K72" s="38">
        <f>'Multi'!B887*K$11*'LAFs'!B$266*(1-'Contrib'!K$84)*100/(24*'Input'!$F$60)</f>
        <v>0</v>
      </c>
      <c r="L72" s="38">
        <f>'Multi'!C887*L$11*'LAFs'!C$266*(1-'Contrib'!L$84)*100/(24*'Input'!$F$60)</f>
        <v>0</v>
      </c>
      <c r="M72" s="38">
        <f>'Multi'!D887*M$11*'LAFs'!D$266*(1-'Contrib'!M$84)*100/(24*'Input'!$F$60)</f>
        <v>0</v>
      </c>
      <c r="N72" s="38">
        <f>'Multi'!E887*N$11*'LAFs'!E$266*(1-'Contrib'!N$84)*100/(24*'Input'!$F$60)</f>
        <v>0</v>
      </c>
      <c r="O72" s="38">
        <f>'Multi'!F887*O$11*'LAFs'!F$266*(1-'Contrib'!O$84)*100/(24*'Input'!$F$60)</f>
        <v>0</v>
      </c>
      <c r="P72" s="38">
        <f>'Multi'!G887*P$11*'LAFs'!G$266*(1-'Contrib'!P$84)*100/(24*'Input'!$F$60)</f>
        <v>0</v>
      </c>
      <c r="Q72" s="38">
        <f>'Multi'!H887*Q$11*'LAFs'!H$266*(1-'Contrib'!Q$84)*100/(24*'Input'!$F$60)</f>
        <v>0</v>
      </c>
      <c r="R72" s="38">
        <f>'Multi'!I887*R$11*'LAFs'!I$266*(1-'Contrib'!R$84)*100/(24*'Input'!$F$60)</f>
        <v>0</v>
      </c>
      <c r="S72" s="38">
        <f>'Multi'!J887*S$11*'LAFs'!J$266*(1-'Contrib'!S$84)*100/(24*'Input'!$F$60)</f>
        <v>0</v>
      </c>
      <c r="T72" s="17"/>
    </row>
    <row r="73" spans="1:20">
      <c r="A73" s="4" t="s">
        <v>189</v>
      </c>
      <c r="B73" s="38">
        <f>'Multi'!B888*B$11*'LAFs'!B$267*(1-'Contrib'!B$85)*100/(24*'Input'!$F$60)</f>
        <v>0</v>
      </c>
      <c r="C73" s="38">
        <f>'Multi'!C888*C$11*'LAFs'!C$267*(1-'Contrib'!C$85)*100/(24*'Input'!$F$60)</f>
        <v>0</v>
      </c>
      <c r="D73" s="38">
        <f>'Multi'!D888*D$11*'LAFs'!D$267*(1-'Contrib'!D$85)*100/(24*'Input'!$F$60)</f>
        <v>0</v>
      </c>
      <c r="E73" s="38">
        <f>'Multi'!E888*E$11*'LAFs'!E$267*(1-'Contrib'!E$85)*100/(24*'Input'!$F$60)</f>
        <v>0</v>
      </c>
      <c r="F73" s="38">
        <f>'Multi'!F888*F$11*'LAFs'!F$267*(1-'Contrib'!F$85)*100/(24*'Input'!$F$60)</f>
        <v>0</v>
      </c>
      <c r="G73" s="38">
        <f>'Multi'!G888*G$11*'LAFs'!G$267*(1-'Contrib'!G$85)*100/(24*'Input'!$F$60)</f>
        <v>0</v>
      </c>
      <c r="H73" s="38">
        <f>'Multi'!H888*H$11*'LAFs'!H$267*(1-'Contrib'!H$85)*100/(24*'Input'!$F$60)</f>
        <v>0</v>
      </c>
      <c r="I73" s="38">
        <f>'Multi'!I888*I$11*'LAFs'!I$267*(1-'Contrib'!I$85)*100/(24*'Input'!$F$60)</f>
        <v>0</v>
      </c>
      <c r="J73" s="38">
        <f>'Multi'!J888*J$11*'LAFs'!J$267*(1-'Contrib'!J$85)*100/(24*'Input'!$F$60)</f>
        <v>0</v>
      </c>
      <c r="K73" s="38">
        <f>'Multi'!B888*K$11*'LAFs'!B$267*(1-'Contrib'!K$85)*100/(24*'Input'!$F$60)</f>
        <v>0</v>
      </c>
      <c r="L73" s="38">
        <f>'Multi'!C888*L$11*'LAFs'!C$267*(1-'Contrib'!L$85)*100/(24*'Input'!$F$60)</f>
        <v>0</v>
      </c>
      <c r="M73" s="38">
        <f>'Multi'!D888*M$11*'LAFs'!D$267*(1-'Contrib'!M$85)*100/(24*'Input'!$F$60)</f>
        <v>0</v>
      </c>
      <c r="N73" s="38">
        <f>'Multi'!E888*N$11*'LAFs'!E$267*(1-'Contrib'!N$85)*100/(24*'Input'!$F$60)</f>
        <v>0</v>
      </c>
      <c r="O73" s="38">
        <f>'Multi'!F888*O$11*'LAFs'!F$267*(1-'Contrib'!O$85)*100/(24*'Input'!$F$60)</f>
        <v>0</v>
      </c>
      <c r="P73" s="38">
        <f>'Multi'!G888*P$11*'LAFs'!G$267*(1-'Contrib'!P$85)*100/(24*'Input'!$F$60)</f>
        <v>0</v>
      </c>
      <c r="Q73" s="38">
        <f>'Multi'!H888*Q$11*'LAFs'!H$267*(1-'Contrib'!Q$85)*100/(24*'Input'!$F$60)</f>
        <v>0</v>
      </c>
      <c r="R73" s="38">
        <f>'Multi'!I888*R$11*'LAFs'!I$267*(1-'Contrib'!R$85)*100/(24*'Input'!$F$60)</f>
        <v>0</v>
      </c>
      <c r="S73" s="38">
        <f>'Multi'!J888*S$11*'LAFs'!J$267*(1-'Contrib'!S$85)*100/(24*'Input'!$F$60)</f>
        <v>0</v>
      </c>
      <c r="T73" s="17"/>
    </row>
    <row r="74" spans="1:20">
      <c r="A74" s="4" t="s">
        <v>190</v>
      </c>
      <c r="B74" s="38">
        <f>'Multi'!B889*B$11*'LAFs'!B$268*(1-'Contrib'!B$86)*100/(24*'Input'!$F$60)</f>
        <v>0</v>
      </c>
      <c r="C74" s="38">
        <f>'Multi'!C889*C$11*'LAFs'!C$268*(1-'Contrib'!C$86)*100/(24*'Input'!$F$60)</f>
        <v>0</v>
      </c>
      <c r="D74" s="38">
        <f>'Multi'!D889*D$11*'LAFs'!D$268*(1-'Contrib'!D$86)*100/(24*'Input'!$F$60)</f>
        <v>0</v>
      </c>
      <c r="E74" s="38">
        <f>'Multi'!E889*E$11*'LAFs'!E$268*(1-'Contrib'!E$86)*100/(24*'Input'!$F$60)</f>
        <v>0</v>
      </c>
      <c r="F74" s="38">
        <f>'Multi'!F889*F$11*'LAFs'!F$268*(1-'Contrib'!F$86)*100/(24*'Input'!$F$60)</f>
        <v>0</v>
      </c>
      <c r="G74" s="38">
        <f>'Multi'!G889*G$11*'LAFs'!G$268*(1-'Contrib'!G$86)*100/(24*'Input'!$F$60)</f>
        <v>0</v>
      </c>
      <c r="H74" s="38">
        <f>'Multi'!H889*H$11*'LAFs'!H$268*(1-'Contrib'!H$86)*100/(24*'Input'!$F$60)</f>
        <v>0</v>
      </c>
      <c r="I74" s="38">
        <f>'Multi'!I889*I$11*'LAFs'!I$268*(1-'Contrib'!I$86)*100/(24*'Input'!$F$60)</f>
        <v>0</v>
      </c>
      <c r="J74" s="38">
        <f>'Multi'!J889*J$11*'LAFs'!J$268*(1-'Contrib'!J$86)*100/(24*'Input'!$F$60)</f>
        <v>0</v>
      </c>
      <c r="K74" s="38">
        <f>'Multi'!B889*K$11*'LAFs'!B$268*(1-'Contrib'!K$86)*100/(24*'Input'!$F$60)</f>
        <v>0</v>
      </c>
      <c r="L74" s="38">
        <f>'Multi'!C889*L$11*'LAFs'!C$268*(1-'Contrib'!L$86)*100/(24*'Input'!$F$60)</f>
        <v>0</v>
      </c>
      <c r="M74" s="38">
        <f>'Multi'!D889*M$11*'LAFs'!D$268*(1-'Contrib'!M$86)*100/(24*'Input'!$F$60)</f>
        <v>0</v>
      </c>
      <c r="N74" s="38">
        <f>'Multi'!E889*N$11*'LAFs'!E$268*(1-'Contrib'!N$86)*100/(24*'Input'!$F$60)</f>
        <v>0</v>
      </c>
      <c r="O74" s="38">
        <f>'Multi'!F889*O$11*'LAFs'!F$268*(1-'Contrib'!O$86)*100/(24*'Input'!$F$60)</f>
        <v>0</v>
      </c>
      <c r="P74" s="38">
        <f>'Multi'!G889*P$11*'LAFs'!G$268*(1-'Contrib'!P$86)*100/(24*'Input'!$F$60)</f>
        <v>0</v>
      </c>
      <c r="Q74" s="38">
        <f>'Multi'!H889*Q$11*'LAFs'!H$268*(1-'Contrib'!Q$86)*100/(24*'Input'!$F$60)</f>
        <v>0</v>
      </c>
      <c r="R74" s="38">
        <f>'Multi'!I889*R$11*'LAFs'!I$268*(1-'Contrib'!R$86)*100/(24*'Input'!$F$60)</f>
        <v>0</v>
      </c>
      <c r="S74" s="38">
        <f>'Multi'!J889*S$11*'LAFs'!J$268*(1-'Contrib'!S$86)*100/(24*'Input'!$F$60)</f>
        <v>0</v>
      </c>
      <c r="T74" s="17"/>
    </row>
    <row r="75" spans="1:20">
      <c r="A75" s="4" t="s">
        <v>210</v>
      </c>
      <c r="B75" s="38">
        <f>'Multi'!B890*B$11*'LAFs'!B$269*(1-'Contrib'!B$87)*100/(24*'Input'!$F$60)</f>
        <v>0</v>
      </c>
      <c r="C75" s="38">
        <f>'Multi'!C890*C$11*'LAFs'!C$269*(1-'Contrib'!C$87)*100/(24*'Input'!$F$60)</f>
        <v>0</v>
      </c>
      <c r="D75" s="38">
        <f>'Multi'!D890*D$11*'LAFs'!D$269*(1-'Contrib'!D$87)*100/(24*'Input'!$F$60)</f>
        <v>0</v>
      </c>
      <c r="E75" s="38">
        <f>'Multi'!E890*E$11*'LAFs'!E$269*(1-'Contrib'!E$87)*100/(24*'Input'!$F$60)</f>
        <v>0</v>
      </c>
      <c r="F75" s="38">
        <f>'Multi'!F890*F$11*'LAFs'!F$269*(1-'Contrib'!F$87)*100/(24*'Input'!$F$60)</f>
        <v>0</v>
      </c>
      <c r="G75" s="38">
        <f>'Multi'!G890*G$11*'LAFs'!G$269*(1-'Contrib'!G$87)*100/(24*'Input'!$F$60)</f>
        <v>0</v>
      </c>
      <c r="H75" s="38">
        <f>'Multi'!H890*H$11*'LAFs'!H$269*(1-'Contrib'!H$87)*100/(24*'Input'!$F$60)</f>
        <v>0</v>
      </c>
      <c r="I75" s="38">
        <f>'Multi'!I890*I$11*'LAFs'!I$269*(1-'Contrib'!I$87)*100/(24*'Input'!$F$60)</f>
        <v>0</v>
      </c>
      <c r="J75" s="38">
        <f>'Multi'!J890*J$11*'LAFs'!J$269*(1-'Contrib'!J$87)*100/(24*'Input'!$F$60)</f>
        <v>0</v>
      </c>
      <c r="K75" s="38">
        <f>'Multi'!B890*K$11*'LAFs'!B$269*(1-'Contrib'!K$87)*100/(24*'Input'!$F$60)</f>
        <v>0</v>
      </c>
      <c r="L75" s="38">
        <f>'Multi'!C890*L$11*'LAFs'!C$269*(1-'Contrib'!L$87)*100/(24*'Input'!$F$60)</f>
        <v>0</v>
      </c>
      <c r="M75" s="38">
        <f>'Multi'!D890*M$11*'LAFs'!D$269*(1-'Contrib'!M$87)*100/(24*'Input'!$F$60)</f>
        <v>0</v>
      </c>
      <c r="N75" s="38">
        <f>'Multi'!E890*N$11*'LAFs'!E$269*(1-'Contrib'!N$87)*100/(24*'Input'!$F$60)</f>
        <v>0</v>
      </c>
      <c r="O75" s="38">
        <f>'Multi'!F890*O$11*'LAFs'!F$269*(1-'Contrib'!O$87)*100/(24*'Input'!$F$60)</f>
        <v>0</v>
      </c>
      <c r="P75" s="38">
        <f>'Multi'!G890*P$11*'LAFs'!G$269*(1-'Contrib'!P$87)*100/(24*'Input'!$F$60)</f>
        <v>0</v>
      </c>
      <c r="Q75" s="38">
        <f>'Multi'!H890*Q$11*'LAFs'!H$269*(1-'Contrib'!Q$87)*100/(24*'Input'!$F$60)</f>
        <v>0</v>
      </c>
      <c r="R75" s="38">
        <f>'Multi'!I890*R$11*'LAFs'!I$269*(1-'Contrib'!R$87)*100/(24*'Input'!$F$60)</f>
        <v>0</v>
      </c>
      <c r="S75" s="38">
        <f>'Multi'!J890*S$11*'LAFs'!J$269*(1-'Contrib'!S$87)*100/(24*'Input'!$F$60)</f>
        <v>0</v>
      </c>
      <c r="T75" s="17"/>
    </row>
    <row r="76" spans="1:20">
      <c r="A76" s="4" t="s">
        <v>191</v>
      </c>
      <c r="B76" s="38">
        <f>'Multi'!B891*B$11*'LAFs'!B$270*(1-'Contrib'!B$88)*100/(24*'Input'!$F$60)</f>
        <v>0</v>
      </c>
      <c r="C76" s="38">
        <f>'Multi'!C891*C$11*'LAFs'!C$270*(1-'Contrib'!C$88)*100/(24*'Input'!$F$60)</f>
        <v>0</v>
      </c>
      <c r="D76" s="38">
        <f>'Multi'!D891*D$11*'LAFs'!D$270*(1-'Contrib'!D$88)*100/(24*'Input'!$F$60)</f>
        <v>0</v>
      </c>
      <c r="E76" s="38">
        <f>'Multi'!E891*E$11*'LAFs'!E$270*(1-'Contrib'!E$88)*100/(24*'Input'!$F$60)</f>
        <v>0</v>
      </c>
      <c r="F76" s="38">
        <f>'Multi'!F891*F$11*'LAFs'!F$270*(1-'Contrib'!F$88)*100/(24*'Input'!$F$60)</f>
        <v>0</v>
      </c>
      <c r="G76" s="38">
        <f>'Multi'!G891*G$11*'LAFs'!G$270*(1-'Contrib'!G$88)*100/(24*'Input'!$F$60)</f>
        <v>0</v>
      </c>
      <c r="H76" s="38">
        <f>'Multi'!H891*H$11*'LAFs'!H$270*(1-'Contrib'!H$88)*100/(24*'Input'!$F$60)</f>
        <v>0</v>
      </c>
      <c r="I76" s="38">
        <f>'Multi'!I891*I$11*'LAFs'!I$270*(1-'Contrib'!I$88)*100/(24*'Input'!$F$60)</f>
        <v>0</v>
      </c>
      <c r="J76" s="38">
        <f>'Multi'!J891*J$11*'LAFs'!J$270*(1-'Contrib'!J$88)*100/(24*'Input'!$F$60)</f>
        <v>0</v>
      </c>
      <c r="K76" s="38">
        <f>'Multi'!B891*K$11*'LAFs'!B$270*(1-'Contrib'!K$88)*100/(24*'Input'!$F$60)</f>
        <v>0</v>
      </c>
      <c r="L76" s="38">
        <f>'Multi'!C891*L$11*'LAFs'!C$270*(1-'Contrib'!L$88)*100/(24*'Input'!$F$60)</f>
        <v>0</v>
      </c>
      <c r="M76" s="38">
        <f>'Multi'!D891*M$11*'LAFs'!D$270*(1-'Contrib'!M$88)*100/(24*'Input'!$F$60)</f>
        <v>0</v>
      </c>
      <c r="N76" s="38">
        <f>'Multi'!E891*N$11*'LAFs'!E$270*(1-'Contrib'!N$88)*100/(24*'Input'!$F$60)</f>
        <v>0</v>
      </c>
      <c r="O76" s="38">
        <f>'Multi'!F891*O$11*'LAFs'!F$270*(1-'Contrib'!O$88)*100/(24*'Input'!$F$60)</f>
        <v>0</v>
      </c>
      <c r="P76" s="38">
        <f>'Multi'!G891*P$11*'LAFs'!G$270*(1-'Contrib'!P$88)*100/(24*'Input'!$F$60)</f>
        <v>0</v>
      </c>
      <c r="Q76" s="38">
        <f>'Multi'!H891*Q$11*'LAFs'!H$270*(1-'Contrib'!Q$88)*100/(24*'Input'!$F$60)</f>
        <v>0</v>
      </c>
      <c r="R76" s="38">
        <f>'Multi'!I891*R$11*'LAFs'!I$270*(1-'Contrib'!R$88)*100/(24*'Input'!$F$60)</f>
        <v>0</v>
      </c>
      <c r="S76" s="38">
        <f>'Multi'!J891*S$11*'LAFs'!J$270*(1-'Contrib'!S$88)*100/(24*'Input'!$F$60)</f>
        <v>0</v>
      </c>
      <c r="T76" s="17"/>
    </row>
    <row r="77" spans="1:20">
      <c r="A77" s="4" t="s">
        <v>192</v>
      </c>
      <c r="B77" s="38">
        <f>'Multi'!B892*B$11*'LAFs'!B$271*(1-'Contrib'!B$89)*100/(24*'Input'!$F$60)</f>
        <v>0</v>
      </c>
      <c r="C77" s="38">
        <f>'Multi'!C892*C$11*'LAFs'!C$271*(1-'Contrib'!C$89)*100/(24*'Input'!$F$60)</f>
        <v>0</v>
      </c>
      <c r="D77" s="38">
        <f>'Multi'!D892*D$11*'LAFs'!D$271*(1-'Contrib'!D$89)*100/(24*'Input'!$F$60)</f>
        <v>0</v>
      </c>
      <c r="E77" s="38">
        <f>'Multi'!E892*E$11*'LAFs'!E$271*(1-'Contrib'!E$89)*100/(24*'Input'!$F$60)</f>
        <v>0</v>
      </c>
      <c r="F77" s="38">
        <f>'Multi'!F892*F$11*'LAFs'!F$271*(1-'Contrib'!F$89)*100/(24*'Input'!$F$60)</f>
        <v>0</v>
      </c>
      <c r="G77" s="38">
        <f>'Multi'!G892*G$11*'LAFs'!G$271*(1-'Contrib'!G$89)*100/(24*'Input'!$F$60)</f>
        <v>0</v>
      </c>
      <c r="H77" s="38">
        <f>'Multi'!H892*H$11*'LAFs'!H$271*(1-'Contrib'!H$89)*100/(24*'Input'!$F$60)</f>
        <v>0</v>
      </c>
      <c r="I77" s="38">
        <f>'Multi'!I892*I$11*'LAFs'!I$271*(1-'Contrib'!I$89)*100/(24*'Input'!$F$60)</f>
        <v>0</v>
      </c>
      <c r="J77" s="38">
        <f>'Multi'!J892*J$11*'LAFs'!J$271*(1-'Contrib'!J$89)*100/(24*'Input'!$F$60)</f>
        <v>0</v>
      </c>
      <c r="K77" s="38">
        <f>'Multi'!B892*K$11*'LAFs'!B$271*(1-'Contrib'!K$89)*100/(24*'Input'!$F$60)</f>
        <v>0</v>
      </c>
      <c r="L77" s="38">
        <f>'Multi'!C892*L$11*'LAFs'!C$271*(1-'Contrib'!L$89)*100/(24*'Input'!$F$60)</f>
        <v>0</v>
      </c>
      <c r="M77" s="38">
        <f>'Multi'!D892*M$11*'LAFs'!D$271*(1-'Contrib'!M$89)*100/(24*'Input'!$F$60)</f>
        <v>0</v>
      </c>
      <c r="N77" s="38">
        <f>'Multi'!E892*N$11*'LAFs'!E$271*(1-'Contrib'!N$89)*100/(24*'Input'!$F$60)</f>
        <v>0</v>
      </c>
      <c r="O77" s="38">
        <f>'Multi'!F892*O$11*'LAFs'!F$271*(1-'Contrib'!O$89)*100/(24*'Input'!$F$60)</f>
        <v>0</v>
      </c>
      <c r="P77" s="38">
        <f>'Multi'!G892*P$11*'LAFs'!G$271*(1-'Contrib'!P$89)*100/(24*'Input'!$F$60)</f>
        <v>0</v>
      </c>
      <c r="Q77" s="38">
        <f>'Multi'!H892*Q$11*'LAFs'!H$271*(1-'Contrib'!Q$89)*100/(24*'Input'!$F$60)</f>
        <v>0</v>
      </c>
      <c r="R77" s="38">
        <f>'Multi'!I892*R$11*'LAFs'!I$271*(1-'Contrib'!R$89)*100/(24*'Input'!$F$60)</f>
        <v>0</v>
      </c>
      <c r="S77" s="38">
        <f>'Multi'!J892*S$11*'LAFs'!J$271*(1-'Contrib'!S$89)*100/(24*'Input'!$F$60)</f>
        <v>0</v>
      </c>
      <c r="T77" s="17"/>
    </row>
    <row r="78" spans="1:20">
      <c r="A78" s="4" t="s">
        <v>193</v>
      </c>
      <c r="B78" s="38">
        <f>'Multi'!B893*B$11*'LAFs'!B$272*(1-'Contrib'!B$90)*100/(24*'Input'!$F$60)</f>
        <v>0</v>
      </c>
      <c r="C78" s="38">
        <f>'Multi'!C893*C$11*'LAFs'!C$272*(1-'Contrib'!C$90)*100/(24*'Input'!$F$60)</f>
        <v>0</v>
      </c>
      <c r="D78" s="38">
        <f>'Multi'!D893*D$11*'LAFs'!D$272*(1-'Contrib'!D$90)*100/(24*'Input'!$F$60)</f>
        <v>0</v>
      </c>
      <c r="E78" s="38">
        <f>'Multi'!E893*E$11*'LAFs'!E$272*(1-'Contrib'!E$90)*100/(24*'Input'!$F$60)</f>
        <v>0</v>
      </c>
      <c r="F78" s="38">
        <f>'Multi'!F893*F$11*'LAFs'!F$272*(1-'Contrib'!F$90)*100/(24*'Input'!$F$60)</f>
        <v>0</v>
      </c>
      <c r="G78" s="38">
        <f>'Multi'!G893*G$11*'LAFs'!G$272*(1-'Contrib'!G$90)*100/(24*'Input'!$F$60)</f>
        <v>0</v>
      </c>
      <c r="H78" s="38">
        <f>'Multi'!H893*H$11*'LAFs'!H$272*(1-'Contrib'!H$90)*100/(24*'Input'!$F$60)</f>
        <v>0</v>
      </c>
      <c r="I78" s="38">
        <f>'Multi'!I893*I$11*'LAFs'!I$272*(1-'Contrib'!I$90)*100/(24*'Input'!$F$60)</f>
        <v>0</v>
      </c>
      <c r="J78" s="38">
        <f>'Multi'!J893*J$11*'LAFs'!J$272*(1-'Contrib'!J$90)*100/(24*'Input'!$F$60)</f>
        <v>0</v>
      </c>
      <c r="K78" s="38">
        <f>'Multi'!B893*K$11*'LAFs'!B$272*(1-'Contrib'!K$90)*100/(24*'Input'!$F$60)</f>
        <v>0</v>
      </c>
      <c r="L78" s="38">
        <f>'Multi'!C893*L$11*'LAFs'!C$272*(1-'Contrib'!L$90)*100/(24*'Input'!$F$60)</f>
        <v>0</v>
      </c>
      <c r="M78" s="38">
        <f>'Multi'!D893*M$11*'LAFs'!D$272*(1-'Contrib'!M$90)*100/(24*'Input'!$F$60)</f>
        <v>0</v>
      </c>
      <c r="N78" s="38">
        <f>'Multi'!E893*N$11*'LAFs'!E$272*(1-'Contrib'!N$90)*100/(24*'Input'!$F$60)</f>
        <v>0</v>
      </c>
      <c r="O78" s="38">
        <f>'Multi'!F893*O$11*'LAFs'!F$272*(1-'Contrib'!O$90)*100/(24*'Input'!$F$60)</f>
        <v>0</v>
      </c>
      <c r="P78" s="38">
        <f>'Multi'!G893*P$11*'LAFs'!G$272*(1-'Contrib'!P$90)*100/(24*'Input'!$F$60)</f>
        <v>0</v>
      </c>
      <c r="Q78" s="38">
        <f>'Multi'!H893*Q$11*'LAFs'!H$272*(1-'Contrib'!Q$90)*100/(24*'Input'!$F$60)</f>
        <v>0</v>
      </c>
      <c r="R78" s="38">
        <f>'Multi'!I893*R$11*'LAFs'!I$272*(1-'Contrib'!R$90)*100/(24*'Input'!$F$60)</f>
        <v>0</v>
      </c>
      <c r="S78" s="38">
        <f>'Multi'!J893*S$11*'LAFs'!J$272*(1-'Contrib'!S$90)*100/(24*'Input'!$F$60)</f>
        <v>0</v>
      </c>
      <c r="T78" s="17"/>
    </row>
    <row r="79" spans="1:20">
      <c r="A79" s="4" t="s">
        <v>194</v>
      </c>
      <c r="B79" s="38">
        <f>'Multi'!B894*B$11*'LAFs'!B$273*(1-'Contrib'!B$91)*100/(24*'Input'!$F$60)</f>
        <v>0</v>
      </c>
      <c r="C79" s="38">
        <f>'Multi'!C894*C$11*'LAFs'!C$273*(1-'Contrib'!C$91)*100/(24*'Input'!$F$60)</f>
        <v>0</v>
      </c>
      <c r="D79" s="38">
        <f>'Multi'!D894*D$11*'LAFs'!D$273*(1-'Contrib'!D$91)*100/(24*'Input'!$F$60)</f>
        <v>0</v>
      </c>
      <c r="E79" s="38">
        <f>'Multi'!E894*E$11*'LAFs'!E$273*(1-'Contrib'!E$91)*100/(24*'Input'!$F$60)</f>
        <v>0</v>
      </c>
      <c r="F79" s="38">
        <f>'Multi'!F894*F$11*'LAFs'!F$273*(1-'Contrib'!F$91)*100/(24*'Input'!$F$60)</f>
        <v>0</v>
      </c>
      <c r="G79" s="38">
        <f>'Multi'!G894*G$11*'LAFs'!G$273*(1-'Contrib'!G$91)*100/(24*'Input'!$F$60)</f>
        <v>0</v>
      </c>
      <c r="H79" s="38">
        <f>'Multi'!H894*H$11*'LAFs'!H$273*(1-'Contrib'!H$91)*100/(24*'Input'!$F$60)</f>
        <v>0</v>
      </c>
      <c r="I79" s="38">
        <f>'Multi'!I894*I$11*'LAFs'!I$273*(1-'Contrib'!I$91)*100/(24*'Input'!$F$60)</f>
        <v>0</v>
      </c>
      <c r="J79" s="38">
        <f>'Multi'!J894*J$11*'LAFs'!J$273*(1-'Contrib'!J$91)*100/(24*'Input'!$F$60)</f>
        <v>0</v>
      </c>
      <c r="K79" s="38">
        <f>'Multi'!B894*K$11*'LAFs'!B$273*(1-'Contrib'!K$91)*100/(24*'Input'!$F$60)</f>
        <v>0</v>
      </c>
      <c r="L79" s="38">
        <f>'Multi'!C894*L$11*'LAFs'!C$273*(1-'Contrib'!L$91)*100/(24*'Input'!$F$60)</f>
        <v>0</v>
      </c>
      <c r="M79" s="38">
        <f>'Multi'!D894*M$11*'LAFs'!D$273*(1-'Contrib'!M$91)*100/(24*'Input'!$F$60)</f>
        <v>0</v>
      </c>
      <c r="N79" s="38">
        <f>'Multi'!E894*N$11*'LAFs'!E$273*(1-'Contrib'!N$91)*100/(24*'Input'!$F$60)</f>
        <v>0</v>
      </c>
      <c r="O79" s="38">
        <f>'Multi'!F894*O$11*'LAFs'!F$273*(1-'Contrib'!O$91)*100/(24*'Input'!$F$60)</f>
        <v>0</v>
      </c>
      <c r="P79" s="38">
        <f>'Multi'!G894*P$11*'LAFs'!G$273*(1-'Contrib'!P$91)*100/(24*'Input'!$F$60)</f>
        <v>0</v>
      </c>
      <c r="Q79" s="38">
        <f>'Multi'!H894*Q$11*'LAFs'!H$273*(1-'Contrib'!Q$91)*100/(24*'Input'!$F$60)</f>
        <v>0</v>
      </c>
      <c r="R79" s="38">
        <f>'Multi'!I894*R$11*'LAFs'!I$273*(1-'Contrib'!R$91)*100/(24*'Input'!$F$60)</f>
        <v>0</v>
      </c>
      <c r="S79" s="38">
        <f>'Multi'!J894*S$11*'LAFs'!J$273*(1-'Contrib'!S$91)*100/(24*'Input'!$F$60)</f>
        <v>0</v>
      </c>
      <c r="T79" s="17"/>
    </row>
    <row r="80" spans="1:20">
      <c r="A80" s="4" t="s">
        <v>211</v>
      </c>
      <c r="B80" s="38">
        <f>'Multi'!B895*B$11*'LAFs'!B$274*(1-'Contrib'!B$92)*100/(24*'Input'!$F$60)</f>
        <v>0</v>
      </c>
      <c r="C80" s="38">
        <f>'Multi'!C895*C$11*'LAFs'!C$274*(1-'Contrib'!C$92)*100/(24*'Input'!$F$60)</f>
        <v>0</v>
      </c>
      <c r="D80" s="38">
        <f>'Multi'!D895*D$11*'LAFs'!D$274*(1-'Contrib'!D$92)*100/(24*'Input'!$F$60)</f>
        <v>0</v>
      </c>
      <c r="E80" s="38">
        <f>'Multi'!E895*E$11*'LAFs'!E$274*(1-'Contrib'!E$92)*100/(24*'Input'!$F$60)</f>
        <v>0</v>
      </c>
      <c r="F80" s="38">
        <f>'Multi'!F895*F$11*'LAFs'!F$274*(1-'Contrib'!F$92)*100/(24*'Input'!$F$60)</f>
        <v>0</v>
      </c>
      <c r="G80" s="38">
        <f>'Multi'!G895*G$11*'LAFs'!G$274*(1-'Contrib'!G$92)*100/(24*'Input'!$F$60)</f>
        <v>0</v>
      </c>
      <c r="H80" s="38">
        <f>'Multi'!H895*H$11*'LAFs'!H$274*(1-'Contrib'!H$92)*100/(24*'Input'!$F$60)</f>
        <v>0</v>
      </c>
      <c r="I80" s="38">
        <f>'Multi'!I895*I$11*'LAFs'!I$274*(1-'Contrib'!I$92)*100/(24*'Input'!$F$60)</f>
        <v>0</v>
      </c>
      <c r="J80" s="38">
        <f>'Multi'!J895*J$11*'LAFs'!J$274*(1-'Contrib'!J$92)*100/(24*'Input'!$F$60)</f>
        <v>0</v>
      </c>
      <c r="K80" s="38">
        <f>'Multi'!B895*K$11*'LAFs'!B$274*(1-'Contrib'!K$92)*100/(24*'Input'!$F$60)</f>
        <v>0</v>
      </c>
      <c r="L80" s="38">
        <f>'Multi'!C895*L$11*'LAFs'!C$274*(1-'Contrib'!L$92)*100/(24*'Input'!$F$60)</f>
        <v>0</v>
      </c>
      <c r="M80" s="38">
        <f>'Multi'!D895*M$11*'LAFs'!D$274*(1-'Contrib'!M$92)*100/(24*'Input'!$F$60)</f>
        <v>0</v>
      </c>
      <c r="N80" s="38">
        <f>'Multi'!E895*N$11*'LAFs'!E$274*(1-'Contrib'!N$92)*100/(24*'Input'!$F$60)</f>
        <v>0</v>
      </c>
      <c r="O80" s="38">
        <f>'Multi'!F895*O$11*'LAFs'!F$274*(1-'Contrib'!O$92)*100/(24*'Input'!$F$60)</f>
        <v>0</v>
      </c>
      <c r="P80" s="38">
        <f>'Multi'!G895*P$11*'LAFs'!G$274*(1-'Contrib'!P$92)*100/(24*'Input'!$F$60)</f>
        <v>0</v>
      </c>
      <c r="Q80" s="38">
        <f>'Multi'!H895*Q$11*'LAFs'!H$274*(1-'Contrib'!Q$92)*100/(24*'Input'!$F$60)</f>
        <v>0</v>
      </c>
      <c r="R80" s="38">
        <f>'Multi'!I895*R$11*'LAFs'!I$274*(1-'Contrib'!R$92)*100/(24*'Input'!$F$60)</f>
        <v>0</v>
      </c>
      <c r="S80" s="38">
        <f>'Multi'!J895*S$11*'LAFs'!J$274*(1-'Contrib'!S$92)*100/(24*'Input'!$F$60)</f>
        <v>0</v>
      </c>
      <c r="T80" s="17"/>
    </row>
    <row r="81" spans="1:20">
      <c r="A81" s="4" t="s">
        <v>233</v>
      </c>
      <c r="B81" s="38">
        <f>'Multi'!B896*B$11*'LAFs'!B$275*(1-'Contrib'!B$93)*100/(24*'Input'!$F$60)</f>
        <v>0</v>
      </c>
      <c r="C81" s="38">
        <f>'Multi'!C896*C$11*'LAFs'!C$275*(1-'Contrib'!C$93)*100/(24*'Input'!$F$60)</f>
        <v>0</v>
      </c>
      <c r="D81" s="38">
        <f>'Multi'!D896*D$11*'LAFs'!D$275*(1-'Contrib'!D$93)*100/(24*'Input'!$F$60)</f>
        <v>0</v>
      </c>
      <c r="E81" s="38">
        <f>'Multi'!E896*E$11*'LAFs'!E$275*(1-'Contrib'!E$93)*100/(24*'Input'!$F$60)</f>
        <v>0</v>
      </c>
      <c r="F81" s="38">
        <f>'Multi'!F896*F$11*'LAFs'!F$275*(1-'Contrib'!F$93)*100/(24*'Input'!$F$60)</f>
        <v>0</v>
      </c>
      <c r="G81" s="38">
        <f>'Multi'!G896*G$11*'LAFs'!G$275*(1-'Contrib'!G$93)*100/(24*'Input'!$F$60)</f>
        <v>0</v>
      </c>
      <c r="H81" s="38">
        <f>'Multi'!H896*H$11*'LAFs'!H$275*(1-'Contrib'!H$93)*100/(24*'Input'!$F$60)</f>
        <v>0</v>
      </c>
      <c r="I81" s="38">
        <f>'Multi'!I896*I$11*'LAFs'!I$275*(1-'Contrib'!I$93)*100/(24*'Input'!$F$60)</f>
        <v>0</v>
      </c>
      <c r="J81" s="38">
        <f>'Multi'!J896*J$11*'LAFs'!J$275*(1-'Contrib'!J$93)*100/(24*'Input'!$F$60)</f>
        <v>0</v>
      </c>
      <c r="K81" s="38">
        <f>'Multi'!B896*K$11*'LAFs'!B$275*(1-'Contrib'!K$93)*100/(24*'Input'!$F$60)</f>
        <v>0</v>
      </c>
      <c r="L81" s="38">
        <f>'Multi'!C896*L$11*'LAFs'!C$275*(1-'Contrib'!L$93)*100/(24*'Input'!$F$60)</f>
        <v>0</v>
      </c>
      <c r="M81" s="38">
        <f>'Multi'!D896*M$11*'LAFs'!D$275*(1-'Contrib'!M$93)*100/(24*'Input'!$F$60)</f>
        <v>0</v>
      </c>
      <c r="N81" s="38">
        <f>'Multi'!E896*N$11*'LAFs'!E$275*(1-'Contrib'!N$93)*100/(24*'Input'!$F$60)</f>
        <v>0</v>
      </c>
      <c r="O81" s="38">
        <f>'Multi'!F896*O$11*'LAFs'!F$275*(1-'Contrib'!O$93)*100/(24*'Input'!$F$60)</f>
        <v>0</v>
      </c>
      <c r="P81" s="38">
        <f>'Multi'!G896*P$11*'LAFs'!G$275*(1-'Contrib'!P$93)*100/(24*'Input'!$F$60)</f>
        <v>0</v>
      </c>
      <c r="Q81" s="38">
        <f>'Multi'!H896*Q$11*'LAFs'!H$275*(1-'Contrib'!Q$93)*100/(24*'Input'!$F$60)</f>
        <v>0</v>
      </c>
      <c r="R81" s="38">
        <f>'Multi'!I896*R$11*'LAFs'!I$275*(1-'Contrib'!R$93)*100/(24*'Input'!$F$60)</f>
        <v>0</v>
      </c>
      <c r="S81" s="38">
        <f>'Multi'!J896*S$11*'LAFs'!J$275*(1-'Contrib'!S$93)*100/(24*'Input'!$F$60)</f>
        <v>0</v>
      </c>
      <c r="T81" s="17"/>
    </row>
    <row r="82" spans="1:20">
      <c r="A82" s="4" t="s">
        <v>234</v>
      </c>
      <c r="B82" s="38">
        <f>'Multi'!B897*B$11*'LAFs'!B$276*(1-'Contrib'!B$94)*100/(24*'Input'!$F$60)</f>
        <v>0</v>
      </c>
      <c r="C82" s="38">
        <f>'Multi'!C897*C$11*'LAFs'!C$276*(1-'Contrib'!C$94)*100/(24*'Input'!$F$60)</f>
        <v>0</v>
      </c>
      <c r="D82" s="38">
        <f>'Multi'!D897*D$11*'LAFs'!D$276*(1-'Contrib'!D$94)*100/(24*'Input'!$F$60)</f>
        <v>0</v>
      </c>
      <c r="E82" s="38">
        <f>'Multi'!E897*E$11*'LAFs'!E$276*(1-'Contrib'!E$94)*100/(24*'Input'!$F$60)</f>
        <v>0</v>
      </c>
      <c r="F82" s="38">
        <f>'Multi'!F897*F$11*'LAFs'!F$276*(1-'Contrib'!F$94)*100/(24*'Input'!$F$60)</f>
        <v>0</v>
      </c>
      <c r="G82" s="38">
        <f>'Multi'!G897*G$11*'LAFs'!G$276*(1-'Contrib'!G$94)*100/(24*'Input'!$F$60)</f>
        <v>0</v>
      </c>
      <c r="H82" s="38">
        <f>'Multi'!H897*H$11*'LAFs'!H$276*(1-'Contrib'!H$94)*100/(24*'Input'!$F$60)</f>
        <v>0</v>
      </c>
      <c r="I82" s="38">
        <f>'Multi'!I897*I$11*'LAFs'!I$276*(1-'Contrib'!I$94)*100/(24*'Input'!$F$60)</f>
        <v>0</v>
      </c>
      <c r="J82" s="38">
        <f>'Multi'!J897*J$11*'LAFs'!J$276*(1-'Contrib'!J$94)*100/(24*'Input'!$F$60)</f>
        <v>0</v>
      </c>
      <c r="K82" s="38">
        <f>'Multi'!B897*K$11*'LAFs'!B$276*(1-'Contrib'!K$94)*100/(24*'Input'!$F$60)</f>
        <v>0</v>
      </c>
      <c r="L82" s="38">
        <f>'Multi'!C897*L$11*'LAFs'!C$276*(1-'Contrib'!L$94)*100/(24*'Input'!$F$60)</f>
        <v>0</v>
      </c>
      <c r="M82" s="38">
        <f>'Multi'!D897*M$11*'LAFs'!D$276*(1-'Contrib'!M$94)*100/(24*'Input'!$F$60)</f>
        <v>0</v>
      </c>
      <c r="N82" s="38">
        <f>'Multi'!E897*N$11*'LAFs'!E$276*(1-'Contrib'!N$94)*100/(24*'Input'!$F$60)</f>
        <v>0</v>
      </c>
      <c r="O82" s="38">
        <f>'Multi'!F897*O$11*'LAFs'!F$276*(1-'Contrib'!O$94)*100/(24*'Input'!$F$60)</f>
        <v>0</v>
      </c>
      <c r="P82" s="38">
        <f>'Multi'!G897*P$11*'LAFs'!G$276*(1-'Contrib'!P$94)*100/(24*'Input'!$F$60)</f>
        <v>0</v>
      </c>
      <c r="Q82" s="38">
        <f>'Multi'!H897*Q$11*'LAFs'!H$276*(1-'Contrib'!Q$94)*100/(24*'Input'!$F$60)</f>
        <v>0</v>
      </c>
      <c r="R82" s="38">
        <f>'Multi'!I897*R$11*'LAFs'!I$276*(1-'Contrib'!R$94)*100/(24*'Input'!$F$60)</f>
        <v>0</v>
      </c>
      <c r="S82" s="38">
        <f>'Multi'!J897*S$11*'LAFs'!J$276*(1-'Contrib'!S$94)*100/(24*'Input'!$F$60)</f>
        <v>0</v>
      </c>
      <c r="T82" s="17"/>
    </row>
    <row r="83" spans="1:20">
      <c r="A83" s="4" t="s">
        <v>235</v>
      </c>
      <c r="B83" s="38">
        <f>'Multi'!B898*B$11*'LAFs'!B$277*(1-'Contrib'!B$95)*100/(24*'Input'!$F$60)</f>
        <v>0</v>
      </c>
      <c r="C83" s="38">
        <f>'Multi'!C898*C$11*'LAFs'!C$277*(1-'Contrib'!C$95)*100/(24*'Input'!$F$60)</f>
        <v>0</v>
      </c>
      <c r="D83" s="38">
        <f>'Multi'!D898*D$11*'LAFs'!D$277*(1-'Contrib'!D$95)*100/(24*'Input'!$F$60)</f>
        <v>0</v>
      </c>
      <c r="E83" s="38">
        <f>'Multi'!E898*E$11*'LAFs'!E$277*(1-'Contrib'!E$95)*100/(24*'Input'!$F$60)</f>
        <v>0</v>
      </c>
      <c r="F83" s="38">
        <f>'Multi'!F898*F$11*'LAFs'!F$277*(1-'Contrib'!F$95)*100/(24*'Input'!$F$60)</f>
        <v>0</v>
      </c>
      <c r="G83" s="38">
        <f>'Multi'!G898*G$11*'LAFs'!G$277*(1-'Contrib'!G$95)*100/(24*'Input'!$F$60)</f>
        <v>0</v>
      </c>
      <c r="H83" s="38">
        <f>'Multi'!H898*H$11*'LAFs'!H$277*(1-'Contrib'!H$95)*100/(24*'Input'!$F$60)</f>
        <v>0</v>
      </c>
      <c r="I83" s="38">
        <f>'Multi'!I898*I$11*'LAFs'!I$277*(1-'Contrib'!I$95)*100/(24*'Input'!$F$60)</f>
        <v>0</v>
      </c>
      <c r="J83" s="38">
        <f>'Multi'!J898*J$11*'LAFs'!J$277*(1-'Contrib'!J$95)*100/(24*'Input'!$F$60)</f>
        <v>0</v>
      </c>
      <c r="K83" s="38">
        <f>'Multi'!B898*K$11*'LAFs'!B$277*(1-'Contrib'!K$95)*100/(24*'Input'!$F$60)</f>
        <v>0</v>
      </c>
      <c r="L83" s="38">
        <f>'Multi'!C898*L$11*'LAFs'!C$277*(1-'Contrib'!L$95)*100/(24*'Input'!$F$60)</f>
        <v>0</v>
      </c>
      <c r="M83" s="38">
        <f>'Multi'!D898*M$11*'LAFs'!D$277*(1-'Contrib'!M$95)*100/(24*'Input'!$F$60)</f>
        <v>0</v>
      </c>
      <c r="N83" s="38">
        <f>'Multi'!E898*N$11*'LAFs'!E$277*(1-'Contrib'!N$95)*100/(24*'Input'!$F$60)</f>
        <v>0</v>
      </c>
      <c r="O83" s="38">
        <f>'Multi'!F898*O$11*'LAFs'!F$277*(1-'Contrib'!O$95)*100/(24*'Input'!$F$60)</f>
        <v>0</v>
      </c>
      <c r="P83" s="38">
        <f>'Multi'!G898*P$11*'LAFs'!G$277*(1-'Contrib'!P$95)*100/(24*'Input'!$F$60)</f>
        <v>0</v>
      </c>
      <c r="Q83" s="38">
        <f>'Multi'!H898*Q$11*'LAFs'!H$277*(1-'Contrib'!Q$95)*100/(24*'Input'!$F$60)</f>
        <v>0</v>
      </c>
      <c r="R83" s="38">
        <f>'Multi'!I898*R$11*'LAFs'!I$277*(1-'Contrib'!R$95)*100/(24*'Input'!$F$60)</f>
        <v>0</v>
      </c>
      <c r="S83" s="38">
        <f>'Multi'!J898*S$11*'LAFs'!J$277*(1-'Contrib'!S$95)*100/(24*'Input'!$F$60)</f>
        <v>0</v>
      </c>
      <c r="T83" s="17"/>
    </row>
    <row r="84" spans="1:20">
      <c r="A84" s="4" t="s">
        <v>236</v>
      </c>
      <c r="B84" s="38">
        <f>'Multi'!B899*B$11*'LAFs'!B$278*(1-'Contrib'!B$96)*100/(24*'Input'!$F$60)</f>
        <v>0</v>
      </c>
      <c r="C84" s="38">
        <f>'Multi'!C899*C$11*'LAFs'!C$278*(1-'Contrib'!C$96)*100/(24*'Input'!$F$60)</f>
        <v>0</v>
      </c>
      <c r="D84" s="38">
        <f>'Multi'!D899*D$11*'LAFs'!D$278*(1-'Contrib'!D$96)*100/(24*'Input'!$F$60)</f>
        <v>0</v>
      </c>
      <c r="E84" s="38">
        <f>'Multi'!E899*E$11*'LAFs'!E$278*(1-'Contrib'!E$96)*100/(24*'Input'!$F$60)</f>
        <v>0</v>
      </c>
      <c r="F84" s="38">
        <f>'Multi'!F899*F$11*'LAFs'!F$278*(1-'Contrib'!F$96)*100/(24*'Input'!$F$60)</f>
        <v>0</v>
      </c>
      <c r="G84" s="38">
        <f>'Multi'!G899*G$11*'LAFs'!G$278*(1-'Contrib'!G$96)*100/(24*'Input'!$F$60)</f>
        <v>0</v>
      </c>
      <c r="H84" s="38">
        <f>'Multi'!H899*H$11*'LAFs'!H$278*(1-'Contrib'!H$96)*100/(24*'Input'!$F$60)</f>
        <v>0</v>
      </c>
      <c r="I84" s="38">
        <f>'Multi'!I899*I$11*'LAFs'!I$278*(1-'Contrib'!I$96)*100/(24*'Input'!$F$60)</f>
        <v>0</v>
      </c>
      <c r="J84" s="38">
        <f>'Multi'!J899*J$11*'LAFs'!J$278*(1-'Contrib'!J$96)*100/(24*'Input'!$F$60)</f>
        <v>0</v>
      </c>
      <c r="K84" s="38">
        <f>'Multi'!B899*K$11*'LAFs'!B$278*(1-'Contrib'!K$96)*100/(24*'Input'!$F$60)</f>
        <v>0</v>
      </c>
      <c r="L84" s="38">
        <f>'Multi'!C899*L$11*'LAFs'!C$278*(1-'Contrib'!L$96)*100/(24*'Input'!$F$60)</f>
        <v>0</v>
      </c>
      <c r="M84" s="38">
        <f>'Multi'!D899*M$11*'LAFs'!D$278*(1-'Contrib'!M$96)*100/(24*'Input'!$F$60)</f>
        <v>0</v>
      </c>
      <c r="N84" s="38">
        <f>'Multi'!E899*N$11*'LAFs'!E$278*(1-'Contrib'!N$96)*100/(24*'Input'!$F$60)</f>
        <v>0</v>
      </c>
      <c r="O84" s="38">
        <f>'Multi'!F899*O$11*'LAFs'!F$278*(1-'Contrib'!O$96)*100/(24*'Input'!$F$60)</f>
        <v>0</v>
      </c>
      <c r="P84" s="38">
        <f>'Multi'!G899*P$11*'LAFs'!G$278*(1-'Contrib'!P$96)*100/(24*'Input'!$F$60)</f>
        <v>0</v>
      </c>
      <c r="Q84" s="38">
        <f>'Multi'!H899*Q$11*'LAFs'!H$278*(1-'Contrib'!Q$96)*100/(24*'Input'!$F$60)</f>
        <v>0</v>
      </c>
      <c r="R84" s="38">
        <f>'Multi'!I899*R$11*'LAFs'!I$278*(1-'Contrib'!R$96)*100/(24*'Input'!$F$60)</f>
        <v>0</v>
      </c>
      <c r="S84" s="38">
        <f>'Multi'!J899*S$11*'LAFs'!J$278*(1-'Contrib'!S$96)*100/(24*'Input'!$F$60)</f>
        <v>0</v>
      </c>
      <c r="T84" s="17"/>
    </row>
    <row r="85" spans="1:20">
      <c r="A85" s="4" t="s">
        <v>237</v>
      </c>
      <c r="B85" s="38">
        <f>'Multi'!B900*B$11*'LAFs'!B$279*(1-'Contrib'!B$97)*100/(24*'Input'!$F$60)</f>
        <v>0</v>
      </c>
      <c r="C85" s="38">
        <f>'Multi'!C900*C$11*'LAFs'!C$279*(1-'Contrib'!C$97)*100/(24*'Input'!$F$60)</f>
        <v>0</v>
      </c>
      <c r="D85" s="38">
        <f>'Multi'!D900*D$11*'LAFs'!D$279*(1-'Contrib'!D$97)*100/(24*'Input'!$F$60)</f>
        <v>0</v>
      </c>
      <c r="E85" s="38">
        <f>'Multi'!E900*E$11*'LAFs'!E$279*(1-'Contrib'!E$97)*100/(24*'Input'!$F$60)</f>
        <v>0</v>
      </c>
      <c r="F85" s="38">
        <f>'Multi'!F900*F$11*'LAFs'!F$279*(1-'Contrib'!F$97)*100/(24*'Input'!$F$60)</f>
        <v>0</v>
      </c>
      <c r="G85" s="38">
        <f>'Multi'!G900*G$11*'LAFs'!G$279*(1-'Contrib'!G$97)*100/(24*'Input'!$F$60)</f>
        <v>0</v>
      </c>
      <c r="H85" s="38">
        <f>'Multi'!H900*H$11*'LAFs'!H$279*(1-'Contrib'!H$97)*100/(24*'Input'!$F$60)</f>
        <v>0</v>
      </c>
      <c r="I85" s="38">
        <f>'Multi'!I900*I$11*'LAFs'!I$279*(1-'Contrib'!I$97)*100/(24*'Input'!$F$60)</f>
        <v>0</v>
      </c>
      <c r="J85" s="38">
        <f>'Multi'!J900*J$11*'LAFs'!J$279*(1-'Contrib'!J$97)*100/(24*'Input'!$F$60)</f>
        <v>0</v>
      </c>
      <c r="K85" s="38">
        <f>'Multi'!B900*K$11*'LAFs'!B$279*(1-'Contrib'!K$97)*100/(24*'Input'!$F$60)</f>
        <v>0</v>
      </c>
      <c r="L85" s="38">
        <f>'Multi'!C900*L$11*'LAFs'!C$279*(1-'Contrib'!L$97)*100/(24*'Input'!$F$60)</f>
        <v>0</v>
      </c>
      <c r="M85" s="38">
        <f>'Multi'!D900*M$11*'LAFs'!D$279*(1-'Contrib'!M$97)*100/(24*'Input'!$F$60)</f>
        <v>0</v>
      </c>
      <c r="N85" s="38">
        <f>'Multi'!E900*N$11*'LAFs'!E$279*(1-'Contrib'!N$97)*100/(24*'Input'!$F$60)</f>
        <v>0</v>
      </c>
      <c r="O85" s="38">
        <f>'Multi'!F900*O$11*'LAFs'!F$279*(1-'Contrib'!O$97)*100/(24*'Input'!$F$60)</f>
        <v>0</v>
      </c>
      <c r="P85" s="38">
        <f>'Multi'!G900*P$11*'LAFs'!G$279*(1-'Contrib'!P$97)*100/(24*'Input'!$F$60)</f>
        <v>0</v>
      </c>
      <c r="Q85" s="38">
        <f>'Multi'!H900*Q$11*'LAFs'!H$279*(1-'Contrib'!Q$97)*100/(24*'Input'!$F$60)</f>
        <v>0</v>
      </c>
      <c r="R85" s="38">
        <f>'Multi'!I900*R$11*'LAFs'!I$279*(1-'Contrib'!R$97)*100/(24*'Input'!$F$60)</f>
        <v>0</v>
      </c>
      <c r="S85" s="38">
        <f>'Multi'!J900*S$11*'LAFs'!J$279*(1-'Contrib'!S$97)*100/(24*'Input'!$F$60)</f>
        <v>0</v>
      </c>
      <c r="T85" s="17"/>
    </row>
    <row r="86" spans="1:20">
      <c r="A86" s="4" t="s">
        <v>199</v>
      </c>
      <c r="B86" s="38">
        <f>'Multi'!B901*B$11*'LAFs'!B$284*(1-'Contrib'!B$102)*100/(24*'Input'!$F$60)</f>
        <v>0</v>
      </c>
      <c r="C86" s="38">
        <f>'Multi'!C901*C$11*'LAFs'!C$284*(1-'Contrib'!C$102)*100/(24*'Input'!$F$60)</f>
        <v>0</v>
      </c>
      <c r="D86" s="38">
        <f>'Multi'!D901*D$11*'LAFs'!D$284*(1-'Contrib'!D$102)*100/(24*'Input'!$F$60)</f>
        <v>0</v>
      </c>
      <c r="E86" s="38">
        <f>'Multi'!E901*E$11*'LAFs'!E$284*(1-'Contrib'!E$102)*100/(24*'Input'!$F$60)</f>
        <v>0</v>
      </c>
      <c r="F86" s="38">
        <f>'Multi'!F901*F$11*'LAFs'!F$284*(1-'Contrib'!F$102)*100/(24*'Input'!$F$60)</f>
        <v>0</v>
      </c>
      <c r="G86" s="38">
        <f>'Multi'!G901*G$11*'LAFs'!G$284*(1-'Contrib'!G$102)*100/(24*'Input'!$F$60)</f>
        <v>0</v>
      </c>
      <c r="H86" s="38">
        <f>'Multi'!H901*H$11*'LAFs'!H$284*(1-'Contrib'!H$102)*100/(24*'Input'!$F$60)</f>
        <v>0</v>
      </c>
      <c r="I86" s="38">
        <f>'Multi'!I901*I$11*'LAFs'!I$284*(1-'Contrib'!I$102)*100/(24*'Input'!$F$60)</f>
        <v>0</v>
      </c>
      <c r="J86" s="38">
        <f>'Multi'!J901*J$11*'LAFs'!J$284*(1-'Contrib'!J$102)*100/(24*'Input'!$F$60)</f>
        <v>0</v>
      </c>
      <c r="K86" s="38">
        <f>'Multi'!B901*K$11*'LAFs'!B$284*(1-'Contrib'!K$102)*100/(24*'Input'!$F$60)</f>
        <v>0</v>
      </c>
      <c r="L86" s="38">
        <f>'Multi'!C901*L$11*'LAFs'!C$284*(1-'Contrib'!L$102)*100/(24*'Input'!$F$60)</f>
        <v>0</v>
      </c>
      <c r="M86" s="38">
        <f>'Multi'!D901*M$11*'LAFs'!D$284*(1-'Contrib'!M$102)*100/(24*'Input'!$F$60)</f>
        <v>0</v>
      </c>
      <c r="N86" s="38">
        <f>'Multi'!E901*N$11*'LAFs'!E$284*(1-'Contrib'!N$102)*100/(24*'Input'!$F$60)</f>
        <v>0</v>
      </c>
      <c r="O86" s="38">
        <f>'Multi'!F901*O$11*'LAFs'!F$284*(1-'Contrib'!O$102)*100/(24*'Input'!$F$60)</f>
        <v>0</v>
      </c>
      <c r="P86" s="38">
        <f>'Multi'!G901*P$11*'LAFs'!G$284*(1-'Contrib'!P$102)*100/(24*'Input'!$F$60)</f>
        <v>0</v>
      </c>
      <c r="Q86" s="38">
        <f>'Multi'!H901*Q$11*'LAFs'!H$284*(1-'Contrib'!Q$102)*100/(24*'Input'!$F$60)</f>
        <v>0</v>
      </c>
      <c r="R86" s="38">
        <f>'Multi'!I901*R$11*'LAFs'!I$284*(1-'Contrib'!R$102)*100/(24*'Input'!$F$60)</f>
        <v>0</v>
      </c>
      <c r="S86" s="38">
        <f>'Multi'!J901*S$11*'LAFs'!J$284*(1-'Contrib'!S$102)*100/(24*'Input'!$F$60)</f>
        <v>0</v>
      </c>
      <c r="T86" s="17"/>
    </row>
    <row r="87" spans="1:20">
      <c r="A87" s="4" t="s">
        <v>200</v>
      </c>
      <c r="B87" s="38">
        <f>'Multi'!B902*B$11*'LAFs'!B$285*(1-'Contrib'!B$103)*100/(24*'Input'!$F$60)</f>
        <v>0</v>
      </c>
      <c r="C87" s="38">
        <f>'Multi'!C902*C$11*'LAFs'!C$285*(1-'Contrib'!C$103)*100/(24*'Input'!$F$60)</f>
        <v>0</v>
      </c>
      <c r="D87" s="38">
        <f>'Multi'!D902*D$11*'LAFs'!D$285*(1-'Contrib'!D$103)*100/(24*'Input'!$F$60)</f>
        <v>0</v>
      </c>
      <c r="E87" s="38">
        <f>'Multi'!E902*E$11*'LAFs'!E$285*(1-'Contrib'!E$103)*100/(24*'Input'!$F$60)</f>
        <v>0</v>
      </c>
      <c r="F87" s="38">
        <f>'Multi'!F902*F$11*'LAFs'!F$285*(1-'Contrib'!F$103)*100/(24*'Input'!$F$60)</f>
        <v>0</v>
      </c>
      <c r="G87" s="38">
        <f>'Multi'!G902*G$11*'LAFs'!G$285*(1-'Contrib'!G$103)*100/(24*'Input'!$F$60)</f>
        <v>0</v>
      </c>
      <c r="H87" s="38">
        <f>'Multi'!H902*H$11*'LAFs'!H$285*(1-'Contrib'!H$103)*100/(24*'Input'!$F$60)</f>
        <v>0</v>
      </c>
      <c r="I87" s="38">
        <f>'Multi'!I902*I$11*'LAFs'!I$285*(1-'Contrib'!I$103)*100/(24*'Input'!$F$60)</f>
        <v>0</v>
      </c>
      <c r="J87" s="38">
        <f>'Multi'!J902*J$11*'LAFs'!J$285*(1-'Contrib'!J$103)*100/(24*'Input'!$F$60)</f>
        <v>0</v>
      </c>
      <c r="K87" s="38">
        <f>'Multi'!B902*K$11*'LAFs'!B$285*(1-'Contrib'!K$103)*100/(24*'Input'!$F$60)</f>
        <v>0</v>
      </c>
      <c r="L87" s="38">
        <f>'Multi'!C902*L$11*'LAFs'!C$285*(1-'Contrib'!L$103)*100/(24*'Input'!$F$60)</f>
        <v>0</v>
      </c>
      <c r="M87" s="38">
        <f>'Multi'!D902*M$11*'LAFs'!D$285*(1-'Contrib'!M$103)*100/(24*'Input'!$F$60)</f>
        <v>0</v>
      </c>
      <c r="N87" s="38">
        <f>'Multi'!E902*N$11*'LAFs'!E$285*(1-'Contrib'!N$103)*100/(24*'Input'!$F$60)</f>
        <v>0</v>
      </c>
      <c r="O87" s="38">
        <f>'Multi'!F902*O$11*'LAFs'!F$285*(1-'Contrib'!O$103)*100/(24*'Input'!$F$60)</f>
        <v>0</v>
      </c>
      <c r="P87" s="38">
        <f>'Multi'!G902*P$11*'LAFs'!G$285*(1-'Contrib'!P$103)*100/(24*'Input'!$F$60)</f>
        <v>0</v>
      </c>
      <c r="Q87" s="38">
        <f>'Multi'!H902*Q$11*'LAFs'!H$285*(1-'Contrib'!Q$103)*100/(24*'Input'!$F$60)</f>
        <v>0</v>
      </c>
      <c r="R87" s="38">
        <f>'Multi'!I902*R$11*'LAFs'!I$285*(1-'Contrib'!R$103)*100/(24*'Input'!$F$60)</f>
        <v>0</v>
      </c>
      <c r="S87" s="38">
        <f>'Multi'!J902*S$11*'LAFs'!J$285*(1-'Contrib'!S$103)*100/(24*'Input'!$F$60)</f>
        <v>0</v>
      </c>
      <c r="T87" s="17"/>
    </row>
    <row r="88" spans="1:20">
      <c r="A88" s="4" t="s">
        <v>203</v>
      </c>
      <c r="B88" s="38">
        <f>'Multi'!B903*B$11*'LAFs'!B$288*(1-'Contrib'!B$106)*100/(24*'Input'!$F$60)</f>
        <v>0</v>
      </c>
      <c r="C88" s="38">
        <f>'Multi'!C903*C$11*'LAFs'!C$288*(1-'Contrib'!C$106)*100/(24*'Input'!$F$60)</f>
        <v>0</v>
      </c>
      <c r="D88" s="38">
        <f>'Multi'!D903*D$11*'LAFs'!D$288*(1-'Contrib'!D$106)*100/(24*'Input'!$F$60)</f>
        <v>0</v>
      </c>
      <c r="E88" s="38">
        <f>'Multi'!E903*E$11*'LAFs'!E$288*(1-'Contrib'!E$106)*100/(24*'Input'!$F$60)</f>
        <v>0</v>
      </c>
      <c r="F88" s="38">
        <f>'Multi'!F903*F$11*'LAFs'!F$288*(1-'Contrib'!F$106)*100/(24*'Input'!$F$60)</f>
        <v>0</v>
      </c>
      <c r="G88" s="38">
        <f>'Multi'!G903*G$11*'LAFs'!G$288*(1-'Contrib'!G$106)*100/(24*'Input'!$F$60)</f>
        <v>0</v>
      </c>
      <c r="H88" s="38">
        <f>'Multi'!H903*H$11*'LAFs'!H$288*(1-'Contrib'!H$106)*100/(24*'Input'!$F$60)</f>
        <v>0</v>
      </c>
      <c r="I88" s="38">
        <f>'Multi'!I903*I$11*'LAFs'!I$288*(1-'Contrib'!I$106)*100/(24*'Input'!$F$60)</f>
        <v>0</v>
      </c>
      <c r="J88" s="38">
        <f>'Multi'!J903*J$11*'LAFs'!J$288*(1-'Contrib'!J$106)*100/(24*'Input'!$F$60)</f>
        <v>0</v>
      </c>
      <c r="K88" s="38">
        <f>'Multi'!B903*K$11*'LAFs'!B$288*(1-'Contrib'!K$106)*100/(24*'Input'!$F$60)</f>
        <v>0</v>
      </c>
      <c r="L88" s="38">
        <f>'Multi'!C903*L$11*'LAFs'!C$288*(1-'Contrib'!L$106)*100/(24*'Input'!$F$60)</f>
        <v>0</v>
      </c>
      <c r="M88" s="38">
        <f>'Multi'!D903*M$11*'LAFs'!D$288*(1-'Contrib'!M$106)*100/(24*'Input'!$F$60)</f>
        <v>0</v>
      </c>
      <c r="N88" s="38">
        <f>'Multi'!E903*N$11*'LAFs'!E$288*(1-'Contrib'!N$106)*100/(24*'Input'!$F$60)</f>
        <v>0</v>
      </c>
      <c r="O88" s="38">
        <f>'Multi'!F903*O$11*'LAFs'!F$288*(1-'Contrib'!O$106)*100/(24*'Input'!$F$60)</f>
        <v>0</v>
      </c>
      <c r="P88" s="38">
        <f>'Multi'!G903*P$11*'LAFs'!G$288*(1-'Contrib'!P$106)*100/(24*'Input'!$F$60)</f>
        <v>0</v>
      </c>
      <c r="Q88" s="38">
        <f>'Multi'!H903*Q$11*'LAFs'!H$288*(1-'Contrib'!Q$106)*100/(24*'Input'!$F$60)</f>
        <v>0</v>
      </c>
      <c r="R88" s="38">
        <f>'Multi'!I903*R$11*'LAFs'!I$288*(1-'Contrib'!R$106)*100/(24*'Input'!$F$60)</f>
        <v>0</v>
      </c>
      <c r="S88" s="38">
        <f>'Multi'!J903*S$11*'LAFs'!J$288*(1-'Contrib'!S$106)*100/(24*'Input'!$F$60)</f>
        <v>0</v>
      </c>
      <c r="T88" s="17"/>
    </row>
    <row r="89" spans="1:20">
      <c r="A89" s="4" t="s">
        <v>204</v>
      </c>
      <c r="B89" s="38">
        <f>'Multi'!B904*B$11*'LAFs'!B$289*(1-'Contrib'!B$107)*100/(24*'Input'!$F$60)</f>
        <v>0</v>
      </c>
      <c r="C89" s="38">
        <f>'Multi'!C904*C$11*'LAFs'!C$289*(1-'Contrib'!C$107)*100/(24*'Input'!$F$60)</f>
        <v>0</v>
      </c>
      <c r="D89" s="38">
        <f>'Multi'!D904*D$11*'LAFs'!D$289*(1-'Contrib'!D$107)*100/(24*'Input'!$F$60)</f>
        <v>0</v>
      </c>
      <c r="E89" s="38">
        <f>'Multi'!E904*E$11*'LAFs'!E$289*(1-'Contrib'!E$107)*100/(24*'Input'!$F$60)</f>
        <v>0</v>
      </c>
      <c r="F89" s="38">
        <f>'Multi'!F904*F$11*'LAFs'!F$289*(1-'Contrib'!F$107)*100/(24*'Input'!$F$60)</f>
        <v>0</v>
      </c>
      <c r="G89" s="38">
        <f>'Multi'!G904*G$11*'LAFs'!G$289*(1-'Contrib'!G$107)*100/(24*'Input'!$F$60)</f>
        <v>0</v>
      </c>
      <c r="H89" s="38">
        <f>'Multi'!H904*H$11*'LAFs'!H$289*(1-'Contrib'!H$107)*100/(24*'Input'!$F$60)</f>
        <v>0</v>
      </c>
      <c r="I89" s="38">
        <f>'Multi'!I904*I$11*'LAFs'!I$289*(1-'Contrib'!I$107)*100/(24*'Input'!$F$60)</f>
        <v>0</v>
      </c>
      <c r="J89" s="38">
        <f>'Multi'!J904*J$11*'LAFs'!J$289*(1-'Contrib'!J$107)*100/(24*'Input'!$F$60)</f>
        <v>0</v>
      </c>
      <c r="K89" s="38">
        <f>'Multi'!B904*K$11*'LAFs'!B$289*(1-'Contrib'!K$107)*100/(24*'Input'!$F$60)</f>
        <v>0</v>
      </c>
      <c r="L89" s="38">
        <f>'Multi'!C904*L$11*'LAFs'!C$289*(1-'Contrib'!L$107)*100/(24*'Input'!$F$60)</f>
        <v>0</v>
      </c>
      <c r="M89" s="38">
        <f>'Multi'!D904*M$11*'LAFs'!D$289*(1-'Contrib'!M$107)*100/(24*'Input'!$F$60)</f>
        <v>0</v>
      </c>
      <c r="N89" s="38">
        <f>'Multi'!E904*N$11*'LAFs'!E$289*(1-'Contrib'!N$107)*100/(24*'Input'!$F$60)</f>
        <v>0</v>
      </c>
      <c r="O89" s="38">
        <f>'Multi'!F904*O$11*'LAFs'!F$289*(1-'Contrib'!O$107)*100/(24*'Input'!$F$60)</f>
        <v>0</v>
      </c>
      <c r="P89" s="38">
        <f>'Multi'!G904*P$11*'LAFs'!G$289*(1-'Contrib'!P$107)*100/(24*'Input'!$F$60)</f>
        <v>0</v>
      </c>
      <c r="Q89" s="38">
        <f>'Multi'!H904*Q$11*'LAFs'!H$289*(1-'Contrib'!Q$107)*100/(24*'Input'!$F$60)</f>
        <v>0</v>
      </c>
      <c r="R89" s="38">
        <f>'Multi'!I904*R$11*'LAFs'!I$289*(1-'Contrib'!R$107)*100/(24*'Input'!$F$60)</f>
        <v>0</v>
      </c>
      <c r="S89" s="38">
        <f>'Multi'!J904*S$11*'LAFs'!J$289*(1-'Contrib'!S$107)*100/(24*'Input'!$F$60)</f>
        <v>0</v>
      </c>
      <c r="T89" s="17"/>
    </row>
    <row r="90" spans="1:20">
      <c r="A90" s="4" t="s">
        <v>214</v>
      </c>
      <c r="B90" s="38">
        <f>'Multi'!B905*B$11*'LAFs'!B$292*(1-'Contrib'!B$110)*100/(24*'Input'!$F$60)</f>
        <v>0</v>
      </c>
      <c r="C90" s="38">
        <f>'Multi'!C905*C$11*'LAFs'!C$292*(1-'Contrib'!C$110)*100/(24*'Input'!$F$60)</f>
        <v>0</v>
      </c>
      <c r="D90" s="38">
        <f>'Multi'!D905*D$11*'LAFs'!D$292*(1-'Contrib'!D$110)*100/(24*'Input'!$F$60)</f>
        <v>0</v>
      </c>
      <c r="E90" s="38">
        <f>'Multi'!E905*E$11*'LAFs'!E$292*(1-'Contrib'!E$110)*100/(24*'Input'!$F$60)</f>
        <v>0</v>
      </c>
      <c r="F90" s="38">
        <f>'Multi'!F905*F$11*'LAFs'!F$292*(1-'Contrib'!F$110)*100/(24*'Input'!$F$60)</f>
        <v>0</v>
      </c>
      <c r="G90" s="38">
        <f>'Multi'!G905*G$11*'LAFs'!G$292*(1-'Contrib'!G$110)*100/(24*'Input'!$F$60)</f>
        <v>0</v>
      </c>
      <c r="H90" s="38">
        <f>'Multi'!H905*H$11*'LAFs'!H$292*(1-'Contrib'!H$110)*100/(24*'Input'!$F$60)</f>
        <v>0</v>
      </c>
      <c r="I90" s="38">
        <f>'Multi'!I905*I$11*'LAFs'!I$292*(1-'Contrib'!I$110)*100/(24*'Input'!$F$60)</f>
        <v>0</v>
      </c>
      <c r="J90" s="38">
        <f>'Multi'!J905*J$11*'LAFs'!J$292*(1-'Contrib'!J$110)*100/(24*'Input'!$F$60)</f>
        <v>0</v>
      </c>
      <c r="K90" s="38">
        <f>'Multi'!B905*K$11*'LAFs'!B$292*(1-'Contrib'!K$110)*100/(24*'Input'!$F$60)</f>
        <v>0</v>
      </c>
      <c r="L90" s="38">
        <f>'Multi'!C905*L$11*'LAFs'!C$292*(1-'Contrib'!L$110)*100/(24*'Input'!$F$60)</f>
        <v>0</v>
      </c>
      <c r="M90" s="38">
        <f>'Multi'!D905*M$11*'LAFs'!D$292*(1-'Contrib'!M$110)*100/(24*'Input'!$F$60)</f>
        <v>0</v>
      </c>
      <c r="N90" s="38">
        <f>'Multi'!E905*N$11*'LAFs'!E$292*(1-'Contrib'!N$110)*100/(24*'Input'!$F$60)</f>
        <v>0</v>
      </c>
      <c r="O90" s="38">
        <f>'Multi'!F905*O$11*'LAFs'!F$292*(1-'Contrib'!O$110)*100/(24*'Input'!$F$60)</f>
        <v>0</v>
      </c>
      <c r="P90" s="38">
        <f>'Multi'!G905*P$11*'LAFs'!G$292*(1-'Contrib'!P$110)*100/(24*'Input'!$F$60)</f>
        <v>0</v>
      </c>
      <c r="Q90" s="38">
        <f>'Multi'!H905*Q$11*'LAFs'!H$292*(1-'Contrib'!Q$110)*100/(24*'Input'!$F$60)</f>
        <v>0</v>
      </c>
      <c r="R90" s="38">
        <f>'Multi'!I905*R$11*'LAFs'!I$292*(1-'Contrib'!R$110)*100/(24*'Input'!$F$60)</f>
        <v>0</v>
      </c>
      <c r="S90" s="38">
        <f>'Multi'!J905*S$11*'LAFs'!J$292*(1-'Contrib'!S$110)*100/(24*'Input'!$F$60)</f>
        <v>0</v>
      </c>
      <c r="T90" s="17"/>
    </row>
    <row r="91" spans="1:20">
      <c r="A91" s="4" t="s">
        <v>215</v>
      </c>
      <c r="B91" s="38">
        <f>'Multi'!B906*B$11*'LAFs'!B$293*(1-'Contrib'!B$111)*100/(24*'Input'!$F$60)</f>
        <v>0</v>
      </c>
      <c r="C91" s="38">
        <f>'Multi'!C906*C$11*'LAFs'!C$293*(1-'Contrib'!C$111)*100/(24*'Input'!$F$60)</f>
        <v>0</v>
      </c>
      <c r="D91" s="38">
        <f>'Multi'!D906*D$11*'LAFs'!D$293*(1-'Contrib'!D$111)*100/(24*'Input'!$F$60)</f>
        <v>0</v>
      </c>
      <c r="E91" s="38">
        <f>'Multi'!E906*E$11*'LAFs'!E$293*(1-'Contrib'!E$111)*100/(24*'Input'!$F$60)</f>
        <v>0</v>
      </c>
      <c r="F91" s="38">
        <f>'Multi'!F906*F$11*'LAFs'!F$293*(1-'Contrib'!F$111)*100/(24*'Input'!$F$60)</f>
        <v>0</v>
      </c>
      <c r="G91" s="38">
        <f>'Multi'!G906*G$11*'LAFs'!G$293*(1-'Contrib'!G$111)*100/(24*'Input'!$F$60)</f>
        <v>0</v>
      </c>
      <c r="H91" s="38">
        <f>'Multi'!H906*H$11*'LAFs'!H$293*(1-'Contrib'!H$111)*100/(24*'Input'!$F$60)</f>
        <v>0</v>
      </c>
      <c r="I91" s="38">
        <f>'Multi'!I906*I$11*'LAFs'!I$293*(1-'Contrib'!I$111)*100/(24*'Input'!$F$60)</f>
        <v>0</v>
      </c>
      <c r="J91" s="38">
        <f>'Multi'!J906*J$11*'LAFs'!J$293*(1-'Contrib'!J$111)*100/(24*'Input'!$F$60)</f>
        <v>0</v>
      </c>
      <c r="K91" s="38">
        <f>'Multi'!B906*K$11*'LAFs'!B$293*(1-'Contrib'!K$111)*100/(24*'Input'!$F$60)</f>
        <v>0</v>
      </c>
      <c r="L91" s="38">
        <f>'Multi'!C906*L$11*'LAFs'!C$293*(1-'Contrib'!L$111)*100/(24*'Input'!$F$60)</f>
        <v>0</v>
      </c>
      <c r="M91" s="38">
        <f>'Multi'!D906*M$11*'LAFs'!D$293*(1-'Contrib'!M$111)*100/(24*'Input'!$F$60)</f>
        <v>0</v>
      </c>
      <c r="N91" s="38">
        <f>'Multi'!E906*N$11*'LAFs'!E$293*(1-'Contrib'!N$111)*100/(24*'Input'!$F$60)</f>
        <v>0</v>
      </c>
      <c r="O91" s="38">
        <f>'Multi'!F906*O$11*'LAFs'!F$293*(1-'Contrib'!O$111)*100/(24*'Input'!$F$60)</f>
        <v>0</v>
      </c>
      <c r="P91" s="38">
        <f>'Multi'!G906*P$11*'LAFs'!G$293*(1-'Contrib'!P$111)*100/(24*'Input'!$F$60)</f>
        <v>0</v>
      </c>
      <c r="Q91" s="38">
        <f>'Multi'!H906*Q$11*'LAFs'!H$293*(1-'Contrib'!Q$111)*100/(24*'Input'!$F$60)</f>
        <v>0</v>
      </c>
      <c r="R91" s="38">
        <f>'Multi'!I906*R$11*'LAFs'!I$293*(1-'Contrib'!R$111)*100/(24*'Input'!$F$60)</f>
        <v>0</v>
      </c>
      <c r="S91" s="38">
        <f>'Multi'!J906*S$11*'LAFs'!J$293*(1-'Contrib'!S$111)*100/(24*'Input'!$F$60)</f>
        <v>0</v>
      </c>
      <c r="T91" s="17"/>
    </row>
    <row r="93" spans="1:20" ht="21" customHeight="1">
      <c r="A93" s="1" t="s">
        <v>1016</v>
      </c>
    </row>
    <row r="94" spans="1:20">
      <c r="A94" s="3" t="s">
        <v>383</v>
      </c>
    </row>
    <row r="95" spans="1:20">
      <c r="A95" s="33" t="s">
        <v>1017</v>
      </c>
    </row>
    <row r="96" spans="1:20">
      <c r="A96" s="33" t="s">
        <v>1014</v>
      </c>
    </row>
    <row r="97" spans="1:20">
      <c r="A97" s="33" t="s">
        <v>832</v>
      </c>
    </row>
    <row r="98" spans="1:20">
      <c r="A98" s="33" t="s">
        <v>1010</v>
      </c>
    </row>
    <row r="99" spans="1:20">
      <c r="A99" s="33" t="s">
        <v>777</v>
      </c>
    </row>
    <row r="100" spans="1:20">
      <c r="A100" s="3" t="s">
        <v>1015</v>
      </c>
    </row>
    <row r="102" spans="1:20">
      <c r="B102" s="15" t="s">
        <v>153</v>
      </c>
      <c r="C102" s="15" t="s">
        <v>338</v>
      </c>
      <c r="D102" s="15" t="s">
        <v>339</v>
      </c>
      <c r="E102" s="15" t="s">
        <v>340</v>
      </c>
      <c r="F102" s="15" t="s">
        <v>341</v>
      </c>
      <c r="G102" s="15" t="s">
        <v>342</v>
      </c>
      <c r="H102" s="15" t="s">
        <v>343</v>
      </c>
      <c r="I102" s="15" t="s">
        <v>344</v>
      </c>
      <c r="J102" s="15" t="s">
        <v>345</v>
      </c>
      <c r="K102" s="15" t="s">
        <v>326</v>
      </c>
      <c r="L102" s="15" t="s">
        <v>913</v>
      </c>
      <c r="M102" s="15" t="s">
        <v>914</v>
      </c>
      <c r="N102" s="15" t="s">
        <v>915</v>
      </c>
      <c r="O102" s="15" t="s">
        <v>916</v>
      </c>
      <c r="P102" s="15" t="s">
        <v>917</v>
      </c>
      <c r="Q102" s="15" t="s">
        <v>918</v>
      </c>
      <c r="R102" s="15" t="s">
        <v>919</v>
      </c>
      <c r="S102" s="15" t="s">
        <v>920</v>
      </c>
    </row>
    <row r="103" spans="1:20">
      <c r="A103" s="4" t="s">
        <v>186</v>
      </c>
      <c r="B103" s="38">
        <f>'Multi'!B915*B$11*'LAFs'!B$262*(1-'Contrib'!B$80)*100/(24*'Input'!$F$60)</f>
        <v>0</v>
      </c>
      <c r="C103" s="38">
        <f>'Multi'!C915*C$11*'LAFs'!C$262*(1-'Contrib'!C$80)*100/(24*'Input'!$F$60)</f>
        <v>0</v>
      </c>
      <c r="D103" s="38">
        <f>'Multi'!D915*D$11*'LAFs'!D$262*(1-'Contrib'!D$80)*100/(24*'Input'!$F$60)</f>
        <v>0</v>
      </c>
      <c r="E103" s="38">
        <f>'Multi'!E915*E$11*'LAFs'!E$262*(1-'Contrib'!E$80)*100/(24*'Input'!$F$60)</f>
        <v>0</v>
      </c>
      <c r="F103" s="38">
        <f>'Multi'!F915*F$11*'LAFs'!F$262*(1-'Contrib'!F$80)*100/(24*'Input'!$F$60)</f>
        <v>0</v>
      </c>
      <c r="G103" s="38">
        <f>'Multi'!G915*G$11*'LAFs'!G$262*(1-'Contrib'!G$80)*100/(24*'Input'!$F$60)</f>
        <v>0</v>
      </c>
      <c r="H103" s="38">
        <f>'Multi'!H915*H$11*'LAFs'!H$262*(1-'Contrib'!H$80)*100/(24*'Input'!$F$60)</f>
        <v>0</v>
      </c>
      <c r="I103" s="38">
        <f>'Multi'!I915*I$11*'LAFs'!I$262*(1-'Contrib'!I$80)*100/(24*'Input'!$F$60)</f>
        <v>0</v>
      </c>
      <c r="J103" s="38">
        <f>'Multi'!J915*J$11*'LAFs'!J$262*(1-'Contrib'!J$80)*100/(24*'Input'!$F$60)</f>
        <v>0</v>
      </c>
      <c r="K103" s="38">
        <f>'Multi'!B915*K$11*'LAFs'!B$262*(1-'Contrib'!K$80)*100/(24*'Input'!$F$60)</f>
        <v>0</v>
      </c>
      <c r="L103" s="38">
        <f>'Multi'!C915*L$11*'LAFs'!C$262*(1-'Contrib'!L$80)*100/(24*'Input'!$F$60)</f>
        <v>0</v>
      </c>
      <c r="M103" s="38">
        <f>'Multi'!D915*M$11*'LAFs'!D$262*(1-'Contrib'!M$80)*100/(24*'Input'!$F$60)</f>
        <v>0</v>
      </c>
      <c r="N103" s="38">
        <f>'Multi'!E915*N$11*'LAFs'!E$262*(1-'Contrib'!N$80)*100/(24*'Input'!$F$60)</f>
        <v>0</v>
      </c>
      <c r="O103" s="38">
        <f>'Multi'!F915*O$11*'LAFs'!F$262*(1-'Contrib'!O$80)*100/(24*'Input'!$F$60)</f>
        <v>0</v>
      </c>
      <c r="P103" s="38">
        <f>'Multi'!G915*P$11*'LAFs'!G$262*(1-'Contrib'!P$80)*100/(24*'Input'!$F$60)</f>
        <v>0</v>
      </c>
      <c r="Q103" s="38">
        <f>'Multi'!H915*Q$11*'LAFs'!H$262*(1-'Contrib'!Q$80)*100/(24*'Input'!$F$60)</f>
        <v>0</v>
      </c>
      <c r="R103" s="38">
        <f>'Multi'!I915*R$11*'LAFs'!I$262*(1-'Contrib'!R$80)*100/(24*'Input'!$F$60)</f>
        <v>0</v>
      </c>
      <c r="S103" s="38">
        <f>'Multi'!J915*S$11*'LAFs'!J$262*(1-'Contrib'!S$80)*100/(24*'Input'!$F$60)</f>
        <v>0</v>
      </c>
      <c r="T103" s="17"/>
    </row>
    <row r="104" spans="1:20">
      <c r="A104" s="4" t="s">
        <v>188</v>
      </c>
      <c r="B104" s="38">
        <f>'Multi'!B916*B$11*'LAFs'!B$265*(1-'Contrib'!B$83)*100/(24*'Input'!$F$60)</f>
        <v>0</v>
      </c>
      <c r="C104" s="38">
        <f>'Multi'!C916*C$11*'LAFs'!C$265*(1-'Contrib'!C$83)*100/(24*'Input'!$F$60)</f>
        <v>0</v>
      </c>
      <c r="D104" s="38">
        <f>'Multi'!D916*D$11*'LAFs'!D$265*(1-'Contrib'!D$83)*100/(24*'Input'!$F$60)</f>
        <v>0</v>
      </c>
      <c r="E104" s="38">
        <f>'Multi'!E916*E$11*'LAFs'!E$265*(1-'Contrib'!E$83)*100/(24*'Input'!$F$60)</f>
        <v>0</v>
      </c>
      <c r="F104" s="38">
        <f>'Multi'!F916*F$11*'LAFs'!F$265*(1-'Contrib'!F$83)*100/(24*'Input'!$F$60)</f>
        <v>0</v>
      </c>
      <c r="G104" s="38">
        <f>'Multi'!G916*G$11*'LAFs'!G$265*(1-'Contrib'!G$83)*100/(24*'Input'!$F$60)</f>
        <v>0</v>
      </c>
      <c r="H104" s="38">
        <f>'Multi'!H916*H$11*'LAFs'!H$265*(1-'Contrib'!H$83)*100/(24*'Input'!$F$60)</f>
        <v>0</v>
      </c>
      <c r="I104" s="38">
        <f>'Multi'!I916*I$11*'LAFs'!I$265*(1-'Contrib'!I$83)*100/(24*'Input'!$F$60)</f>
        <v>0</v>
      </c>
      <c r="J104" s="38">
        <f>'Multi'!J916*J$11*'LAFs'!J$265*(1-'Contrib'!J$83)*100/(24*'Input'!$F$60)</f>
        <v>0</v>
      </c>
      <c r="K104" s="38">
        <f>'Multi'!B916*K$11*'LAFs'!B$265*(1-'Contrib'!K$83)*100/(24*'Input'!$F$60)</f>
        <v>0</v>
      </c>
      <c r="L104" s="38">
        <f>'Multi'!C916*L$11*'LAFs'!C$265*(1-'Contrib'!L$83)*100/(24*'Input'!$F$60)</f>
        <v>0</v>
      </c>
      <c r="M104" s="38">
        <f>'Multi'!D916*M$11*'LAFs'!D$265*(1-'Contrib'!M$83)*100/(24*'Input'!$F$60)</f>
        <v>0</v>
      </c>
      <c r="N104" s="38">
        <f>'Multi'!E916*N$11*'LAFs'!E$265*(1-'Contrib'!N$83)*100/(24*'Input'!$F$60)</f>
        <v>0</v>
      </c>
      <c r="O104" s="38">
        <f>'Multi'!F916*O$11*'LAFs'!F$265*(1-'Contrib'!O$83)*100/(24*'Input'!$F$60)</f>
        <v>0</v>
      </c>
      <c r="P104" s="38">
        <f>'Multi'!G916*P$11*'LAFs'!G$265*(1-'Contrib'!P$83)*100/(24*'Input'!$F$60)</f>
        <v>0</v>
      </c>
      <c r="Q104" s="38">
        <f>'Multi'!H916*Q$11*'LAFs'!H$265*(1-'Contrib'!Q$83)*100/(24*'Input'!$F$60)</f>
        <v>0</v>
      </c>
      <c r="R104" s="38">
        <f>'Multi'!I916*R$11*'LAFs'!I$265*(1-'Contrib'!R$83)*100/(24*'Input'!$F$60)</f>
        <v>0</v>
      </c>
      <c r="S104" s="38">
        <f>'Multi'!J916*S$11*'LAFs'!J$265*(1-'Contrib'!S$83)*100/(24*'Input'!$F$60)</f>
        <v>0</v>
      </c>
      <c r="T104" s="17"/>
    </row>
    <row r="105" spans="1:20">
      <c r="A105" s="4" t="s">
        <v>189</v>
      </c>
      <c r="B105" s="38">
        <f>'Multi'!B917*B$11*'LAFs'!B$267*(1-'Contrib'!B$85)*100/(24*'Input'!$F$60)</f>
        <v>0</v>
      </c>
      <c r="C105" s="38">
        <f>'Multi'!C917*C$11*'LAFs'!C$267*(1-'Contrib'!C$85)*100/(24*'Input'!$F$60)</f>
        <v>0</v>
      </c>
      <c r="D105" s="38">
        <f>'Multi'!D917*D$11*'LAFs'!D$267*(1-'Contrib'!D$85)*100/(24*'Input'!$F$60)</f>
        <v>0</v>
      </c>
      <c r="E105" s="38">
        <f>'Multi'!E917*E$11*'LAFs'!E$267*(1-'Contrib'!E$85)*100/(24*'Input'!$F$60)</f>
        <v>0</v>
      </c>
      <c r="F105" s="38">
        <f>'Multi'!F917*F$11*'LAFs'!F$267*(1-'Contrib'!F$85)*100/(24*'Input'!$F$60)</f>
        <v>0</v>
      </c>
      <c r="G105" s="38">
        <f>'Multi'!G917*G$11*'LAFs'!G$267*(1-'Contrib'!G$85)*100/(24*'Input'!$F$60)</f>
        <v>0</v>
      </c>
      <c r="H105" s="38">
        <f>'Multi'!H917*H$11*'LAFs'!H$267*(1-'Contrib'!H$85)*100/(24*'Input'!$F$60)</f>
        <v>0</v>
      </c>
      <c r="I105" s="38">
        <f>'Multi'!I917*I$11*'LAFs'!I$267*(1-'Contrib'!I$85)*100/(24*'Input'!$F$60)</f>
        <v>0</v>
      </c>
      <c r="J105" s="38">
        <f>'Multi'!J917*J$11*'LAFs'!J$267*(1-'Contrib'!J$85)*100/(24*'Input'!$F$60)</f>
        <v>0</v>
      </c>
      <c r="K105" s="38">
        <f>'Multi'!B917*K$11*'LAFs'!B$267*(1-'Contrib'!K$85)*100/(24*'Input'!$F$60)</f>
        <v>0</v>
      </c>
      <c r="L105" s="38">
        <f>'Multi'!C917*L$11*'LAFs'!C$267*(1-'Contrib'!L$85)*100/(24*'Input'!$F$60)</f>
        <v>0</v>
      </c>
      <c r="M105" s="38">
        <f>'Multi'!D917*M$11*'LAFs'!D$267*(1-'Contrib'!M$85)*100/(24*'Input'!$F$60)</f>
        <v>0</v>
      </c>
      <c r="N105" s="38">
        <f>'Multi'!E917*N$11*'LAFs'!E$267*(1-'Contrib'!N$85)*100/(24*'Input'!$F$60)</f>
        <v>0</v>
      </c>
      <c r="O105" s="38">
        <f>'Multi'!F917*O$11*'LAFs'!F$267*(1-'Contrib'!O$85)*100/(24*'Input'!$F$60)</f>
        <v>0</v>
      </c>
      <c r="P105" s="38">
        <f>'Multi'!G917*P$11*'LAFs'!G$267*(1-'Contrib'!P$85)*100/(24*'Input'!$F$60)</f>
        <v>0</v>
      </c>
      <c r="Q105" s="38">
        <f>'Multi'!H917*Q$11*'LAFs'!H$267*(1-'Contrib'!Q$85)*100/(24*'Input'!$F$60)</f>
        <v>0</v>
      </c>
      <c r="R105" s="38">
        <f>'Multi'!I917*R$11*'LAFs'!I$267*(1-'Contrib'!R$85)*100/(24*'Input'!$F$60)</f>
        <v>0</v>
      </c>
      <c r="S105" s="38">
        <f>'Multi'!J917*S$11*'LAFs'!J$267*(1-'Contrib'!S$85)*100/(24*'Input'!$F$60)</f>
        <v>0</v>
      </c>
      <c r="T105" s="17"/>
    </row>
    <row r="106" spans="1:20">
      <c r="A106" s="4" t="s">
        <v>190</v>
      </c>
      <c r="B106" s="38">
        <f>'Multi'!B918*B$11*'LAFs'!B$268*(1-'Contrib'!B$86)*100/(24*'Input'!$F$60)</f>
        <v>0</v>
      </c>
      <c r="C106" s="38">
        <f>'Multi'!C918*C$11*'LAFs'!C$268*(1-'Contrib'!C$86)*100/(24*'Input'!$F$60)</f>
        <v>0</v>
      </c>
      <c r="D106" s="38">
        <f>'Multi'!D918*D$11*'LAFs'!D$268*(1-'Contrib'!D$86)*100/(24*'Input'!$F$60)</f>
        <v>0</v>
      </c>
      <c r="E106" s="38">
        <f>'Multi'!E918*E$11*'LAFs'!E$268*(1-'Contrib'!E$86)*100/(24*'Input'!$F$60)</f>
        <v>0</v>
      </c>
      <c r="F106" s="38">
        <f>'Multi'!F918*F$11*'LAFs'!F$268*(1-'Contrib'!F$86)*100/(24*'Input'!$F$60)</f>
        <v>0</v>
      </c>
      <c r="G106" s="38">
        <f>'Multi'!G918*G$11*'LAFs'!G$268*(1-'Contrib'!G$86)*100/(24*'Input'!$F$60)</f>
        <v>0</v>
      </c>
      <c r="H106" s="38">
        <f>'Multi'!H918*H$11*'LAFs'!H$268*(1-'Contrib'!H$86)*100/(24*'Input'!$F$60)</f>
        <v>0</v>
      </c>
      <c r="I106" s="38">
        <f>'Multi'!I918*I$11*'LAFs'!I$268*(1-'Contrib'!I$86)*100/(24*'Input'!$F$60)</f>
        <v>0</v>
      </c>
      <c r="J106" s="38">
        <f>'Multi'!J918*J$11*'LAFs'!J$268*(1-'Contrib'!J$86)*100/(24*'Input'!$F$60)</f>
        <v>0</v>
      </c>
      <c r="K106" s="38">
        <f>'Multi'!B918*K$11*'LAFs'!B$268*(1-'Contrib'!K$86)*100/(24*'Input'!$F$60)</f>
        <v>0</v>
      </c>
      <c r="L106" s="38">
        <f>'Multi'!C918*L$11*'LAFs'!C$268*(1-'Contrib'!L$86)*100/(24*'Input'!$F$60)</f>
        <v>0</v>
      </c>
      <c r="M106" s="38">
        <f>'Multi'!D918*M$11*'LAFs'!D$268*(1-'Contrib'!M$86)*100/(24*'Input'!$F$60)</f>
        <v>0</v>
      </c>
      <c r="N106" s="38">
        <f>'Multi'!E918*N$11*'LAFs'!E$268*(1-'Contrib'!N$86)*100/(24*'Input'!$F$60)</f>
        <v>0</v>
      </c>
      <c r="O106" s="38">
        <f>'Multi'!F918*O$11*'LAFs'!F$268*(1-'Contrib'!O$86)*100/(24*'Input'!$F$60)</f>
        <v>0</v>
      </c>
      <c r="P106" s="38">
        <f>'Multi'!G918*P$11*'LAFs'!G$268*(1-'Contrib'!P$86)*100/(24*'Input'!$F$60)</f>
        <v>0</v>
      </c>
      <c r="Q106" s="38">
        <f>'Multi'!H918*Q$11*'LAFs'!H$268*(1-'Contrib'!Q$86)*100/(24*'Input'!$F$60)</f>
        <v>0</v>
      </c>
      <c r="R106" s="38">
        <f>'Multi'!I918*R$11*'LAFs'!I$268*(1-'Contrib'!R$86)*100/(24*'Input'!$F$60)</f>
        <v>0</v>
      </c>
      <c r="S106" s="38">
        <f>'Multi'!J918*S$11*'LAFs'!J$268*(1-'Contrib'!S$86)*100/(24*'Input'!$F$60)</f>
        <v>0</v>
      </c>
      <c r="T106" s="17"/>
    </row>
    <row r="107" spans="1:20">
      <c r="A107" s="4" t="s">
        <v>210</v>
      </c>
      <c r="B107" s="38">
        <f>'Multi'!B919*B$11*'LAFs'!B$269*(1-'Contrib'!B$87)*100/(24*'Input'!$F$60)</f>
        <v>0</v>
      </c>
      <c r="C107" s="38">
        <f>'Multi'!C919*C$11*'LAFs'!C$269*(1-'Contrib'!C$87)*100/(24*'Input'!$F$60)</f>
        <v>0</v>
      </c>
      <c r="D107" s="38">
        <f>'Multi'!D919*D$11*'LAFs'!D$269*(1-'Contrib'!D$87)*100/(24*'Input'!$F$60)</f>
        <v>0</v>
      </c>
      <c r="E107" s="38">
        <f>'Multi'!E919*E$11*'LAFs'!E$269*(1-'Contrib'!E$87)*100/(24*'Input'!$F$60)</f>
        <v>0</v>
      </c>
      <c r="F107" s="38">
        <f>'Multi'!F919*F$11*'LAFs'!F$269*(1-'Contrib'!F$87)*100/(24*'Input'!$F$60)</f>
        <v>0</v>
      </c>
      <c r="G107" s="38">
        <f>'Multi'!G919*G$11*'LAFs'!G$269*(1-'Contrib'!G$87)*100/(24*'Input'!$F$60)</f>
        <v>0</v>
      </c>
      <c r="H107" s="38">
        <f>'Multi'!H919*H$11*'LAFs'!H$269*(1-'Contrib'!H$87)*100/(24*'Input'!$F$60)</f>
        <v>0</v>
      </c>
      <c r="I107" s="38">
        <f>'Multi'!I919*I$11*'LAFs'!I$269*(1-'Contrib'!I$87)*100/(24*'Input'!$F$60)</f>
        <v>0</v>
      </c>
      <c r="J107" s="38">
        <f>'Multi'!J919*J$11*'LAFs'!J$269*(1-'Contrib'!J$87)*100/(24*'Input'!$F$60)</f>
        <v>0</v>
      </c>
      <c r="K107" s="38">
        <f>'Multi'!B919*K$11*'LAFs'!B$269*(1-'Contrib'!K$87)*100/(24*'Input'!$F$60)</f>
        <v>0</v>
      </c>
      <c r="L107" s="38">
        <f>'Multi'!C919*L$11*'LAFs'!C$269*(1-'Contrib'!L$87)*100/(24*'Input'!$F$60)</f>
        <v>0</v>
      </c>
      <c r="M107" s="38">
        <f>'Multi'!D919*M$11*'LAFs'!D$269*(1-'Contrib'!M$87)*100/(24*'Input'!$F$60)</f>
        <v>0</v>
      </c>
      <c r="N107" s="38">
        <f>'Multi'!E919*N$11*'LAFs'!E$269*(1-'Contrib'!N$87)*100/(24*'Input'!$F$60)</f>
        <v>0</v>
      </c>
      <c r="O107" s="38">
        <f>'Multi'!F919*O$11*'LAFs'!F$269*(1-'Contrib'!O$87)*100/(24*'Input'!$F$60)</f>
        <v>0</v>
      </c>
      <c r="P107" s="38">
        <f>'Multi'!G919*P$11*'LAFs'!G$269*(1-'Contrib'!P$87)*100/(24*'Input'!$F$60)</f>
        <v>0</v>
      </c>
      <c r="Q107" s="38">
        <f>'Multi'!H919*Q$11*'LAFs'!H$269*(1-'Contrib'!Q$87)*100/(24*'Input'!$F$60)</f>
        <v>0</v>
      </c>
      <c r="R107" s="38">
        <f>'Multi'!I919*R$11*'LAFs'!I$269*(1-'Contrib'!R$87)*100/(24*'Input'!$F$60)</f>
        <v>0</v>
      </c>
      <c r="S107" s="38">
        <f>'Multi'!J919*S$11*'LAFs'!J$269*(1-'Contrib'!S$87)*100/(24*'Input'!$F$60)</f>
        <v>0</v>
      </c>
      <c r="T107" s="17"/>
    </row>
    <row r="108" spans="1:20">
      <c r="A108" s="4" t="s">
        <v>191</v>
      </c>
      <c r="B108" s="38">
        <f>'Multi'!B920*B$11*'LAFs'!B$270*(1-'Contrib'!B$88)*100/(24*'Input'!$F$60)</f>
        <v>0</v>
      </c>
      <c r="C108" s="38">
        <f>'Multi'!C920*C$11*'LAFs'!C$270*(1-'Contrib'!C$88)*100/(24*'Input'!$F$60)</f>
        <v>0</v>
      </c>
      <c r="D108" s="38">
        <f>'Multi'!D920*D$11*'LAFs'!D$270*(1-'Contrib'!D$88)*100/(24*'Input'!$F$60)</f>
        <v>0</v>
      </c>
      <c r="E108" s="38">
        <f>'Multi'!E920*E$11*'LAFs'!E$270*(1-'Contrib'!E$88)*100/(24*'Input'!$F$60)</f>
        <v>0</v>
      </c>
      <c r="F108" s="38">
        <f>'Multi'!F920*F$11*'LAFs'!F$270*(1-'Contrib'!F$88)*100/(24*'Input'!$F$60)</f>
        <v>0</v>
      </c>
      <c r="G108" s="38">
        <f>'Multi'!G920*G$11*'LAFs'!G$270*(1-'Contrib'!G$88)*100/(24*'Input'!$F$60)</f>
        <v>0</v>
      </c>
      <c r="H108" s="38">
        <f>'Multi'!H920*H$11*'LAFs'!H$270*(1-'Contrib'!H$88)*100/(24*'Input'!$F$60)</f>
        <v>0</v>
      </c>
      <c r="I108" s="38">
        <f>'Multi'!I920*I$11*'LAFs'!I$270*(1-'Contrib'!I$88)*100/(24*'Input'!$F$60)</f>
        <v>0</v>
      </c>
      <c r="J108" s="38">
        <f>'Multi'!J920*J$11*'LAFs'!J$270*(1-'Contrib'!J$88)*100/(24*'Input'!$F$60)</f>
        <v>0</v>
      </c>
      <c r="K108" s="38">
        <f>'Multi'!B920*K$11*'LAFs'!B$270*(1-'Contrib'!K$88)*100/(24*'Input'!$F$60)</f>
        <v>0</v>
      </c>
      <c r="L108" s="38">
        <f>'Multi'!C920*L$11*'LAFs'!C$270*(1-'Contrib'!L$88)*100/(24*'Input'!$F$60)</f>
        <v>0</v>
      </c>
      <c r="M108" s="38">
        <f>'Multi'!D920*M$11*'LAFs'!D$270*(1-'Contrib'!M$88)*100/(24*'Input'!$F$60)</f>
        <v>0</v>
      </c>
      <c r="N108" s="38">
        <f>'Multi'!E920*N$11*'LAFs'!E$270*(1-'Contrib'!N$88)*100/(24*'Input'!$F$60)</f>
        <v>0</v>
      </c>
      <c r="O108" s="38">
        <f>'Multi'!F920*O$11*'LAFs'!F$270*(1-'Contrib'!O$88)*100/(24*'Input'!$F$60)</f>
        <v>0</v>
      </c>
      <c r="P108" s="38">
        <f>'Multi'!G920*P$11*'LAFs'!G$270*(1-'Contrib'!P$88)*100/(24*'Input'!$F$60)</f>
        <v>0</v>
      </c>
      <c r="Q108" s="38">
        <f>'Multi'!H920*Q$11*'LAFs'!H$270*(1-'Contrib'!Q$88)*100/(24*'Input'!$F$60)</f>
        <v>0</v>
      </c>
      <c r="R108" s="38">
        <f>'Multi'!I920*R$11*'LAFs'!I$270*(1-'Contrib'!R$88)*100/(24*'Input'!$F$60)</f>
        <v>0</v>
      </c>
      <c r="S108" s="38">
        <f>'Multi'!J920*S$11*'LAFs'!J$270*(1-'Contrib'!S$88)*100/(24*'Input'!$F$60)</f>
        <v>0</v>
      </c>
      <c r="T108" s="17"/>
    </row>
    <row r="109" spans="1:20">
      <c r="A109" s="4" t="s">
        <v>192</v>
      </c>
      <c r="B109" s="38">
        <f>'Multi'!B921*B$11*'LAFs'!B$271*(1-'Contrib'!B$89)*100/(24*'Input'!$F$60)</f>
        <v>0</v>
      </c>
      <c r="C109" s="38">
        <f>'Multi'!C921*C$11*'LAFs'!C$271*(1-'Contrib'!C$89)*100/(24*'Input'!$F$60)</f>
        <v>0</v>
      </c>
      <c r="D109" s="38">
        <f>'Multi'!D921*D$11*'LAFs'!D$271*(1-'Contrib'!D$89)*100/(24*'Input'!$F$60)</f>
        <v>0</v>
      </c>
      <c r="E109" s="38">
        <f>'Multi'!E921*E$11*'LAFs'!E$271*(1-'Contrib'!E$89)*100/(24*'Input'!$F$60)</f>
        <v>0</v>
      </c>
      <c r="F109" s="38">
        <f>'Multi'!F921*F$11*'LAFs'!F$271*(1-'Contrib'!F$89)*100/(24*'Input'!$F$60)</f>
        <v>0</v>
      </c>
      <c r="G109" s="38">
        <f>'Multi'!G921*G$11*'LAFs'!G$271*(1-'Contrib'!G$89)*100/(24*'Input'!$F$60)</f>
        <v>0</v>
      </c>
      <c r="H109" s="38">
        <f>'Multi'!H921*H$11*'LAFs'!H$271*(1-'Contrib'!H$89)*100/(24*'Input'!$F$60)</f>
        <v>0</v>
      </c>
      <c r="I109" s="38">
        <f>'Multi'!I921*I$11*'LAFs'!I$271*(1-'Contrib'!I$89)*100/(24*'Input'!$F$60)</f>
        <v>0</v>
      </c>
      <c r="J109" s="38">
        <f>'Multi'!J921*J$11*'LAFs'!J$271*(1-'Contrib'!J$89)*100/(24*'Input'!$F$60)</f>
        <v>0</v>
      </c>
      <c r="K109" s="38">
        <f>'Multi'!B921*K$11*'LAFs'!B$271*(1-'Contrib'!K$89)*100/(24*'Input'!$F$60)</f>
        <v>0</v>
      </c>
      <c r="L109" s="38">
        <f>'Multi'!C921*L$11*'LAFs'!C$271*(1-'Contrib'!L$89)*100/(24*'Input'!$F$60)</f>
        <v>0</v>
      </c>
      <c r="M109" s="38">
        <f>'Multi'!D921*M$11*'LAFs'!D$271*(1-'Contrib'!M$89)*100/(24*'Input'!$F$60)</f>
        <v>0</v>
      </c>
      <c r="N109" s="38">
        <f>'Multi'!E921*N$11*'LAFs'!E$271*(1-'Contrib'!N$89)*100/(24*'Input'!$F$60)</f>
        <v>0</v>
      </c>
      <c r="O109" s="38">
        <f>'Multi'!F921*O$11*'LAFs'!F$271*(1-'Contrib'!O$89)*100/(24*'Input'!$F$60)</f>
        <v>0</v>
      </c>
      <c r="P109" s="38">
        <f>'Multi'!G921*P$11*'LAFs'!G$271*(1-'Contrib'!P$89)*100/(24*'Input'!$F$60)</f>
        <v>0</v>
      </c>
      <c r="Q109" s="38">
        <f>'Multi'!H921*Q$11*'LAFs'!H$271*(1-'Contrib'!Q$89)*100/(24*'Input'!$F$60)</f>
        <v>0</v>
      </c>
      <c r="R109" s="38">
        <f>'Multi'!I921*R$11*'LAFs'!I$271*(1-'Contrib'!R$89)*100/(24*'Input'!$F$60)</f>
        <v>0</v>
      </c>
      <c r="S109" s="38">
        <f>'Multi'!J921*S$11*'LAFs'!J$271*(1-'Contrib'!S$89)*100/(24*'Input'!$F$60)</f>
        <v>0</v>
      </c>
      <c r="T109" s="17"/>
    </row>
    <row r="110" spans="1:20">
      <c r="A110" s="4" t="s">
        <v>193</v>
      </c>
      <c r="B110" s="38">
        <f>'Multi'!B922*B$11*'LAFs'!B$272*(1-'Contrib'!B$90)*100/(24*'Input'!$F$60)</f>
        <v>0</v>
      </c>
      <c r="C110" s="38">
        <f>'Multi'!C922*C$11*'LAFs'!C$272*(1-'Contrib'!C$90)*100/(24*'Input'!$F$60)</f>
        <v>0</v>
      </c>
      <c r="D110" s="38">
        <f>'Multi'!D922*D$11*'LAFs'!D$272*(1-'Contrib'!D$90)*100/(24*'Input'!$F$60)</f>
        <v>0</v>
      </c>
      <c r="E110" s="38">
        <f>'Multi'!E922*E$11*'LAFs'!E$272*(1-'Contrib'!E$90)*100/(24*'Input'!$F$60)</f>
        <v>0</v>
      </c>
      <c r="F110" s="38">
        <f>'Multi'!F922*F$11*'LAFs'!F$272*(1-'Contrib'!F$90)*100/(24*'Input'!$F$60)</f>
        <v>0</v>
      </c>
      <c r="G110" s="38">
        <f>'Multi'!G922*G$11*'LAFs'!G$272*(1-'Contrib'!G$90)*100/(24*'Input'!$F$60)</f>
        <v>0</v>
      </c>
      <c r="H110" s="38">
        <f>'Multi'!H922*H$11*'LAFs'!H$272*(1-'Contrib'!H$90)*100/(24*'Input'!$F$60)</f>
        <v>0</v>
      </c>
      <c r="I110" s="38">
        <f>'Multi'!I922*I$11*'LAFs'!I$272*(1-'Contrib'!I$90)*100/(24*'Input'!$F$60)</f>
        <v>0</v>
      </c>
      <c r="J110" s="38">
        <f>'Multi'!J922*J$11*'LAFs'!J$272*(1-'Contrib'!J$90)*100/(24*'Input'!$F$60)</f>
        <v>0</v>
      </c>
      <c r="K110" s="38">
        <f>'Multi'!B922*K$11*'LAFs'!B$272*(1-'Contrib'!K$90)*100/(24*'Input'!$F$60)</f>
        <v>0</v>
      </c>
      <c r="L110" s="38">
        <f>'Multi'!C922*L$11*'LAFs'!C$272*(1-'Contrib'!L$90)*100/(24*'Input'!$F$60)</f>
        <v>0</v>
      </c>
      <c r="M110" s="38">
        <f>'Multi'!D922*M$11*'LAFs'!D$272*(1-'Contrib'!M$90)*100/(24*'Input'!$F$60)</f>
        <v>0</v>
      </c>
      <c r="N110" s="38">
        <f>'Multi'!E922*N$11*'LAFs'!E$272*(1-'Contrib'!N$90)*100/(24*'Input'!$F$60)</f>
        <v>0</v>
      </c>
      <c r="O110" s="38">
        <f>'Multi'!F922*O$11*'LAFs'!F$272*(1-'Contrib'!O$90)*100/(24*'Input'!$F$60)</f>
        <v>0</v>
      </c>
      <c r="P110" s="38">
        <f>'Multi'!G922*P$11*'LAFs'!G$272*(1-'Contrib'!P$90)*100/(24*'Input'!$F$60)</f>
        <v>0</v>
      </c>
      <c r="Q110" s="38">
        <f>'Multi'!H922*Q$11*'LAFs'!H$272*(1-'Contrib'!Q$90)*100/(24*'Input'!$F$60)</f>
        <v>0</v>
      </c>
      <c r="R110" s="38">
        <f>'Multi'!I922*R$11*'LAFs'!I$272*(1-'Contrib'!R$90)*100/(24*'Input'!$F$60)</f>
        <v>0</v>
      </c>
      <c r="S110" s="38">
        <f>'Multi'!J922*S$11*'LAFs'!J$272*(1-'Contrib'!S$90)*100/(24*'Input'!$F$60)</f>
        <v>0</v>
      </c>
      <c r="T110" s="17"/>
    </row>
    <row r="111" spans="1:20">
      <c r="A111" s="4" t="s">
        <v>194</v>
      </c>
      <c r="B111" s="38">
        <f>'Multi'!B923*B$11*'LAFs'!B$273*(1-'Contrib'!B$91)*100/(24*'Input'!$F$60)</f>
        <v>0</v>
      </c>
      <c r="C111" s="38">
        <f>'Multi'!C923*C$11*'LAFs'!C$273*(1-'Contrib'!C$91)*100/(24*'Input'!$F$60)</f>
        <v>0</v>
      </c>
      <c r="D111" s="38">
        <f>'Multi'!D923*D$11*'LAFs'!D$273*(1-'Contrib'!D$91)*100/(24*'Input'!$F$60)</f>
        <v>0</v>
      </c>
      <c r="E111" s="38">
        <f>'Multi'!E923*E$11*'LAFs'!E$273*(1-'Contrib'!E$91)*100/(24*'Input'!$F$60)</f>
        <v>0</v>
      </c>
      <c r="F111" s="38">
        <f>'Multi'!F923*F$11*'LAFs'!F$273*(1-'Contrib'!F$91)*100/(24*'Input'!$F$60)</f>
        <v>0</v>
      </c>
      <c r="G111" s="38">
        <f>'Multi'!G923*G$11*'LAFs'!G$273*(1-'Contrib'!G$91)*100/(24*'Input'!$F$60)</f>
        <v>0</v>
      </c>
      <c r="H111" s="38">
        <f>'Multi'!H923*H$11*'LAFs'!H$273*(1-'Contrib'!H$91)*100/(24*'Input'!$F$60)</f>
        <v>0</v>
      </c>
      <c r="I111" s="38">
        <f>'Multi'!I923*I$11*'LAFs'!I$273*(1-'Contrib'!I$91)*100/(24*'Input'!$F$60)</f>
        <v>0</v>
      </c>
      <c r="J111" s="38">
        <f>'Multi'!J923*J$11*'LAFs'!J$273*(1-'Contrib'!J$91)*100/(24*'Input'!$F$60)</f>
        <v>0</v>
      </c>
      <c r="K111" s="38">
        <f>'Multi'!B923*K$11*'LAFs'!B$273*(1-'Contrib'!K$91)*100/(24*'Input'!$F$60)</f>
        <v>0</v>
      </c>
      <c r="L111" s="38">
        <f>'Multi'!C923*L$11*'LAFs'!C$273*(1-'Contrib'!L$91)*100/(24*'Input'!$F$60)</f>
        <v>0</v>
      </c>
      <c r="M111" s="38">
        <f>'Multi'!D923*M$11*'LAFs'!D$273*(1-'Contrib'!M$91)*100/(24*'Input'!$F$60)</f>
        <v>0</v>
      </c>
      <c r="N111" s="38">
        <f>'Multi'!E923*N$11*'LAFs'!E$273*(1-'Contrib'!N$91)*100/(24*'Input'!$F$60)</f>
        <v>0</v>
      </c>
      <c r="O111" s="38">
        <f>'Multi'!F923*O$11*'LAFs'!F$273*(1-'Contrib'!O$91)*100/(24*'Input'!$F$60)</f>
        <v>0</v>
      </c>
      <c r="P111" s="38">
        <f>'Multi'!G923*P$11*'LAFs'!G$273*(1-'Contrib'!P$91)*100/(24*'Input'!$F$60)</f>
        <v>0</v>
      </c>
      <c r="Q111" s="38">
        <f>'Multi'!H923*Q$11*'LAFs'!H$273*(1-'Contrib'!Q$91)*100/(24*'Input'!$F$60)</f>
        <v>0</v>
      </c>
      <c r="R111" s="38">
        <f>'Multi'!I923*R$11*'LAFs'!I$273*(1-'Contrib'!R$91)*100/(24*'Input'!$F$60)</f>
        <v>0</v>
      </c>
      <c r="S111" s="38">
        <f>'Multi'!J923*S$11*'LAFs'!J$273*(1-'Contrib'!S$91)*100/(24*'Input'!$F$60)</f>
        <v>0</v>
      </c>
      <c r="T111" s="17"/>
    </row>
    <row r="112" spans="1:20">
      <c r="A112" s="4" t="s">
        <v>211</v>
      </c>
      <c r="B112" s="38">
        <f>'Multi'!B924*B$11*'LAFs'!B$274*(1-'Contrib'!B$92)*100/(24*'Input'!$F$60)</f>
        <v>0</v>
      </c>
      <c r="C112" s="38">
        <f>'Multi'!C924*C$11*'LAFs'!C$274*(1-'Contrib'!C$92)*100/(24*'Input'!$F$60)</f>
        <v>0</v>
      </c>
      <c r="D112" s="38">
        <f>'Multi'!D924*D$11*'LAFs'!D$274*(1-'Contrib'!D$92)*100/(24*'Input'!$F$60)</f>
        <v>0</v>
      </c>
      <c r="E112" s="38">
        <f>'Multi'!E924*E$11*'LAFs'!E$274*(1-'Contrib'!E$92)*100/(24*'Input'!$F$60)</f>
        <v>0</v>
      </c>
      <c r="F112" s="38">
        <f>'Multi'!F924*F$11*'LAFs'!F$274*(1-'Contrib'!F$92)*100/(24*'Input'!$F$60)</f>
        <v>0</v>
      </c>
      <c r="G112" s="38">
        <f>'Multi'!G924*G$11*'LAFs'!G$274*(1-'Contrib'!G$92)*100/(24*'Input'!$F$60)</f>
        <v>0</v>
      </c>
      <c r="H112" s="38">
        <f>'Multi'!H924*H$11*'LAFs'!H$274*(1-'Contrib'!H$92)*100/(24*'Input'!$F$60)</f>
        <v>0</v>
      </c>
      <c r="I112" s="38">
        <f>'Multi'!I924*I$11*'LAFs'!I$274*(1-'Contrib'!I$92)*100/(24*'Input'!$F$60)</f>
        <v>0</v>
      </c>
      <c r="J112" s="38">
        <f>'Multi'!J924*J$11*'LAFs'!J$274*(1-'Contrib'!J$92)*100/(24*'Input'!$F$60)</f>
        <v>0</v>
      </c>
      <c r="K112" s="38">
        <f>'Multi'!B924*K$11*'LAFs'!B$274*(1-'Contrib'!K$92)*100/(24*'Input'!$F$60)</f>
        <v>0</v>
      </c>
      <c r="L112" s="38">
        <f>'Multi'!C924*L$11*'LAFs'!C$274*(1-'Contrib'!L$92)*100/(24*'Input'!$F$60)</f>
        <v>0</v>
      </c>
      <c r="M112" s="38">
        <f>'Multi'!D924*M$11*'LAFs'!D$274*(1-'Contrib'!M$92)*100/(24*'Input'!$F$60)</f>
        <v>0</v>
      </c>
      <c r="N112" s="38">
        <f>'Multi'!E924*N$11*'LAFs'!E$274*(1-'Contrib'!N$92)*100/(24*'Input'!$F$60)</f>
        <v>0</v>
      </c>
      <c r="O112" s="38">
        <f>'Multi'!F924*O$11*'LAFs'!F$274*(1-'Contrib'!O$92)*100/(24*'Input'!$F$60)</f>
        <v>0</v>
      </c>
      <c r="P112" s="38">
        <f>'Multi'!G924*P$11*'LAFs'!G$274*(1-'Contrib'!P$92)*100/(24*'Input'!$F$60)</f>
        <v>0</v>
      </c>
      <c r="Q112" s="38">
        <f>'Multi'!H924*Q$11*'LAFs'!H$274*(1-'Contrib'!Q$92)*100/(24*'Input'!$F$60)</f>
        <v>0</v>
      </c>
      <c r="R112" s="38">
        <f>'Multi'!I924*R$11*'LAFs'!I$274*(1-'Contrib'!R$92)*100/(24*'Input'!$F$60)</f>
        <v>0</v>
      </c>
      <c r="S112" s="38">
        <f>'Multi'!J924*S$11*'LAFs'!J$274*(1-'Contrib'!S$92)*100/(24*'Input'!$F$60)</f>
        <v>0</v>
      </c>
      <c r="T112" s="17"/>
    </row>
    <row r="113" spans="1:20">
      <c r="A113" s="4" t="s">
        <v>237</v>
      </c>
      <c r="B113" s="38">
        <f>'Multi'!B925*B$11*'LAFs'!B$279*(1-'Contrib'!B$97)*100/(24*'Input'!$F$60)</f>
        <v>0</v>
      </c>
      <c r="C113" s="38">
        <f>'Multi'!C925*C$11*'LAFs'!C$279*(1-'Contrib'!C$97)*100/(24*'Input'!$F$60)</f>
        <v>0</v>
      </c>
      <c r="D113" s="38">
        <f>'Multi'!D925*D$11*'LAFs'!D$279*(1-'Contrib'!D$97)*100/(24*'Input'!$F$60)</f>
        <v>0</v>
      </c>
      <c r="E113" s="38">
        <f>'Multi'!E925*E$11*'LAFs'!E$279*(1-'Contrib'!E$97)*100/(24*'Input'!$F$60)</f>
        <v>0</v>
      </c>
      <c r="F113" s="38">
        <f>'Multi'!F925*F$11*'LAFs'!F$279*(1-'Contrib'!F$97)*100/(24*'Input'!$F$60)</f>
        <v>0</v>
      </c>
      <c r="G113" s="38">
        <f>'Multi'!G925*G$11*'LAFs'!G$279*(1-'Contrib'!G$97)*100/(24*'Input'!$F$60)</f>
        <v>0</v>
      </c>
      <c r="H113" s="38">
        <f>'Multi'!H925*H$11*'LAFs'!H$279*(1-'Contrib'!H$97)*100/(24*'Input'!$F$60)</f>
        <v>0</v>
      </c>
      <c r="I113" s="38">
        <f>'Multi'!I925*I$11*'LAFs'!I$279*(1-'Contrib'!I$97)*100/(24*'Input'!$F$60)</f>
        <v>0</v>
      </c>
      <c r="J113" s="38">
        <f>'Multi'!J925*J$11*'LAFs'!J$279*(1-'Contrib'!J$97)*100/(24*'Input'!$F$60)</f>
        <v>0</v>
      </c>
      <c r="K113" s="38">
        <f>'Multi'!B925*K$11*'LAFs'!B$279*(1-'Contrib'!K$97)*100/(24*'Input'!$F$60)</f>
        <v>0</v>
      </c>
      <c r="L113" s="38">
        <f>'Multi'!C925*L$11*'LAFs'!C$279*(1-'Contrib'!L$97)*100/(24*'Input'!$F$60)</f>
        <v>0</v>
      </c>
      <c r="M113" s="38">
        <f>'Multi'!D925*M$11*'LAFs'!D$279*(1-'Contrib'!M$97)*100/(24*'Input'!$F$60)</f>
        <v>0</v>
      </c>
      <c r="N113" s="38">
        <f>'Multi'!E925*N$11*'LAFs'!E$279*(1-'Contrib'!N$97)*100/(24*'Input'!$F$60)</f>
        <v>0</v>
      </c>
      <c r="O113" s="38">
        <f>'Multi'!F925*O$11*'LAFs'!F$279*(1-'Contrib'!O$97)*100/(24*'Input'!$F$60)</f>
        <v>0</v>
      </c>
      <c r="P113" s="38">
        <f>'Multi'!G925*P$11*'LAFs'!G$279*(1-'Contrib'!P$97)*100/(24*'Input'!$F$60)</f>
        <v>0</v>
      </c>
      <c r="Q113" s="38">
        <f>'Multi'!H925*Q$11*'LAFs'!H$279*(1-'Contrib'!Q$97)*100/(24*'Input'!$F$60)</f>
        <v>0</v>
      </c>
      <c r="R113" s="38">
        <f>'Multi'!I925*R$11*'LAFs'!I$279*(1-'Contrib'!R$97)*100/(24*'Input'!$F$60)</f>
        <v>0</v>
      </c>
      <c r="S113" s="38">
        <f>'Multi'!J925*S$11*'LAFs'!J$279*(1-'Contrib'!S$97)*100/(24*'Input'!$F$60)</f>
        <v>0</v>
      </c>
      <c r="T113" s="17"/>
    </row>
    <row r="114" spans="1:20">
      <c r="A114" s="4" t="s">
        <v>199</v>
      </c>
      <c r="B114" s="38">
        <f>'Multi'!B926*B$11*'LAFs'!B$284*(1-'Contrib'!B$102)*100/(24*'Input'!$F$60)</f>
        <v>0</v>
      </c>
      <c r="C114" s="38">
        <f>'Multi'!C926*C$11*'LAFs'!C$284*(1-'Contrib'!C$102)*100/(24*'Input'!$F$60)</f>
        <v>0</v>
      </c>
      <c r="D114" s="38">
        <f>'Multi'!D926*D$11*'LAFs'!D$284*(1-'Contrib'!D$102)*100/(24*'Input'!$F$60)</f>
        <v>0</v>
      </c>
      <c r="E114" s="38">
        <f>'Multi'!E926*E$11*'LAFs'!E$284*(1-'Contrib'!E$102)*100/(24*'Input'!$F$60)</f>
        <v>0</v>
      </c>
      <c r="F114" s="38">
        <f>'Multi'!F926*F$11*'LAFs'!F$284*(1-'Contrib'!F$102)*100/(24*'Input'!$F$60)</f>
        <v>0</v>
      </c>
      <c r="G114" s="38">
        <f>'Multi'!G926*G$11*'LAFs'!G$284*(1-'Contrib'!G$102)*100/(24*'Input'!$F$60)</f>
        <v>0</v>
      </c>
      <c r="H114" s="38">
        <f>'Multi'!H926*H$11*'LAFs'!H$284*(1-'Contrib'!H$102)*100/(24*'Input'!$F$60)</f>
        <v>0</v>
      </c>
      <c r="I114" s="38">
        <f>'Multi'!I926*I$11*'LAFs'!I$284*(1-'Contrib'!I$102)*100/(24*'Input'!$F$60)</f>
        <v>0</v>
      </c>
      <c r="J114" s="38">
        <f>'Multi'!J926*J$11*'LAFs'!J$284*(1-'Contrib'!J$102)*100/(24*'Input'!$F$60)</f>
        <v>0</v>
      </c>
      <c r="K114" s="38">
        <f>'Multi'!B926*K$11*'LAFs'!B$284*(1-'Contrib'!K$102)*100/(24*'Input'!$F$60)</f>
        <v>0</v>
      </c>
      <c r="L114" s="38">
        <f>'Multi'!C926*L$11*'LAFs'!C$284*(1-'Contrib'!L$102)*100/(24*'Input'!$F$60)</f>
        <v>0</v>
      </c>
      <c r="M114" s="38">
        <f>'Multi'!D926*M$11*'LAFs'!D$284*(1-'Contrib'!M$102)*100/(24*'Input'!$F$60)</f>
        <v>0</v>
      </c>
      <c r="N114" s="38">
        <f>'Multi'!E926*N$11*'LAFs'!E$284*(1-'Contrib'!N$102)*100/(24*'Input'!$F$60)</f>
        <v>0</v>
      </c>
      <c r="O114" s="38">
        <f>'Multi'!F926*O$11*'LAFs'!F$284*(1-'Contrib'!O$102)*100/(24*'Input'!$F$60)</f>
        <v>0</v>
      </c>
      <c r="P114" s="38">
        <f>'Multi'!G926*P$11*'LAFs'!G$284*(1-'Contrib'!P$102)*100/(24*'Input'!$F$60)</f>
        <v>0</v>
      </c>
      <c r="Q114" s="38">
        <f>'Multi'!H926*Q$11*'LAFs'!H$284*(1-'Contrib'!Q$102)*100/(24*'Input'!$F$60)</f>
        <v>0</v>
      </c>
      <c r="R114" s="38">
        <f>'Multi'!I926*R$11*'LAFs'!I$284*(1-'Contrib'!R$102)*100/(24*'Input'!$F$60)</f>
        <v>0</v>
      </c>
      <c r="S114" s="38">
        <f>'Multi'!J926*S$11*'LAFs'!J$284*(1-'Contrib'!S$102)*100/(24*'Input'!$F$60)</f>
        <v>0</v>
      </c>
      <c r="T114" s="17"/>
    </row>
    <row r="115" spans="1:20">
      <c r="A115" s="4" t="s">
        <v>200</v>
      </c>
      <c r="B115" s="38">
        <f>'Multi'!B927*B$11*'LAFs'!B$285*(1-'Contrib'!B$103)*100/(24*'Input'!$F$60)</f>
        <v>0</v>
      </c>
      <c r="C115" s="38">
        <f>'Multi'!C927*C$11*'LAFs'!C$285*(1-'Contrib'!C$103)*100/(24*'Input'!$F$60)</f>
        <v>0</v>
      </c>
      <c r="D115" s="38">
        <f>'Multi'!D927*D$11*'LAFs'!D$285*(1-'Contrib'!D$103)*100/(24*'Input'!$F$60)</f>
        <v>0</v>
      </c>
      <c r="E115" s="38">
        <f>'Multi'!E927*E$11*'LAFs'!E$285*(1-'Contrib'!E$103)*100/(24*'Input'!$F$60)</f>
        <v>0</v>
      </c>
      <c r="F115" s="38">
        <f>'Multi'!F927*F$11*'LAFs'!F$285*(1-'Contrib'!F$103)*100/(24*'Input'!$F$60)</f>
        <v>0</v>
      </c>
      <c r="G115" s="38">
        <f>'Multi'!G927*G$11*'LAFs'!G$285*(1-'Contrib'!G$103)*100/(24*'Input'!$F$60)</f>
        <v>0</v>
      </c>
      <c r="H115" s="38">
        <f>'Multi'!H927*H$11*'LAFs'!H$285*(1-'Contrib'!H$103)*100/(24*'Input'!$F$60)</f>
        <v>0</v>
      </c>
      <c r="I115" s="38">
        <f>'Multi'!I927*I$11*'LAFs'!I$285*(1-'Contrib'!I$103)*100/(24*'Input'!$F$60)</f>
        <v>0</v>
      </c>
      <c r="J115" s="38">
        <f>'Multi'!J927*J$11*'LAFs'!J$285*(1-'Contrib'!J$103)*100/(24*'Input'!$F$60)</f>
        <v>0</v>
      </c>
      <c r="K115" s="38">
        <f>'Multi'!B927*K$11*'LAFs'!B$285*(1-'Contrib'!K$103)*100/(24*'Input'!$F$60)</f>
        <v>0</v>
      </c>
      <c r="L115" s="38">
        <f>'Multi'!C927*L$11*'LAFs'!C$285*(1-'Contrib'!L$103)*100/(24*'Input'!$F$60)</f>
        <v>0</v>
      </c>
      <c r="M115" s="38">
        <f>'Multi'!D927*M$11*'LAFs'!D$285*(1-'Contrib'!M$103)*100/(24*'Input'!$F$60)</f>
        <v>0</v>
      </c>
      <c r="N115" s="38">
        <f>'Multi'!E927*N$11*'LAFs'!E$285*(1-'Contrib'!N$103)*100/(24*'Input'!$F$60)</f>
        <v>0</v>
      </c>
      <c r="O115" s="38">
        <f>'Multi'!F927*O$11*'LAFs'!F$285*(1-'Contrib'!O$103)*100/(24*'Input'!$F$60)</f>
        <v>0</v>
      </c>
      <c r="P115" s="38">
        <f>'Multi'!G927*P$11*'LAFs'!G$285*(1-'Contrib'!P$103)*100/(24*'Input'!$F$60)</f>
        <v>0</v>
      </c>
      <c r="Q115" s="38">
        <f>'Multi'!H927*Q$11*'LAFs'!H$285*(1-'Contrib'!Q$103)*100/(24*'Input'!$F$60)</f>
        <v>0</v>
      </c>
      <c r="R115" s="38">
        <f>'Multi'!I927*R$11*'LAFs'!I$285*(1-'Contrib'!R$103)*100/(24*'Input'!$F$60)</f>
        <v>0</v>
      </c>
      <c r="S115" s="38">
        <f>'Multi'!J927*S$11*'LAFs'!J$285*(1-'Contrib'!S$103)*100/(24*'Input'!$F$60)</f>
        <v>0</v>
      </c>
      <c r="T115" s="17"/>
    </row>
    <row r="116" spans="1:20">
      <c r="A116" s="4" t="s">
        <v>203</v>
      </c>
      <c r="B116" s="38">
        <f>'Multi'!B928*B$11*'LAFs'!B$288*(1-'Contrib'!B$106)*100/(24*'Input'!$F$60)</f>
        <v>0</v>
      </c>
      <c r="C116" s="38">
        <f>'Multi'!C928*C$11*'LAFs'!C$288*(1-'Contrib'!C$106)*100/(24*'Input'!$F$60)</f>
        <v>0</v>
      </c>
      <c r="D116" s="38">
        <f>'Multi'!D928*D$11*'LAFs'!D$288*(1-'Contrib'!D$106)*100/(24*'Input'!$F$60)</f>
        <v>0</v>
      </c>
      <c r="E116" s="38">
        <f>'Multi'!E928*E$11*'LAFs'!E$288*(1-'Contrib'!E$106)*100/(24*'Input'!$F$60)</f>
        <v>0</v>
      </c>
      <c r="F116" s="38">
        <f>'Multi'!F928*F$11*'LAFs'!F$288*(1-'Contrib'!F$106)*100/(24*'Input'!$F$60)</f>
        <v>0</v>
      </c>
      <c r="G116" s="38">
        <f>'Multi'!G928*G$11*'LAFs'!G$288*(1-'Contrib'!G$106)*100/(24*'Input'!$F$60)</f>
        <v>0</v>
      </c>
      <c r="H116" s="38">
        <f>'Multi'!H928*H$11*'LAFs'!H$288*(1-'Contrib'!H$106)*100/(24*'Input'!$F$60)</f>
        <v>0</v>
      </c>
      <c r="I116" s="38">
        <f>'Multi'!I928*I$11*'LAFs'!I$288*(1-'Contrib'!I$106)*100/(24*'Input'!$F$60)</f>
        <v>0</v>
      </c>
      <c r="J116" s="38">
        <f>'Multi'!J928*J$11*'LAFs'!J$288*(1-'Contrib'!J$106)*100/(24*'Input'!$F$60)</f>
        <v>0</v>
      </c>
      <c r="K116" s="38">
        <f>'Multi'!B928*K$11*'LAFs'!B$288*(1-'Contrib'!K$106)*100/(24*'Input'!$F$60)</f>
        <v>0</v>
      </c>
      <c r="L116" s="38">
        <f>'Multi'!C928*L$11*'LAFs'!C$288*(1-'Contrib'!L$106)*100/(24*'Input'!$F$60)</f>
        <v>0</v>
      </c>
      <c r="M116" s="38">
        <f>'Multi'!D928*M$11*'LAFs'!D$288*(1-'Contrib'!M$106)*100/(24*'Input'!$F$60)</f>
        <v>0</v>
      </c>
      <c r="N116" s="38">
        <f>'Multi'!E928*N$11*'LAFs'!E$288*(1-'Contrib'!N$106)*100/(24*'Input'!$F$60)</f>
        <v>0</v>
      </c>
      <c r="O116" s="38">
        <f>'Multi'!F928*O$11*'LAFs'!F$288*(1-'Contrib'!O$106)*100/(24*'Input'!$F$60)</f>
        <v>0</v>
      </c>
      <c r="P116" s="38">
        <f>'Multi'!G928*P$11*'LAFs'!G$288*(1-'Contrib'!P$106)*100/(24*'Input'!$F$60)</f>
        <v>0</v>
      </c>
      <c r="Q116" s="38">
        <f>'Multi'!H928*Q$11*'LAFs'!H$288*(1-'Contrib'!Q$106)*100/(24*'Input'!$F$60)</f>
        <v>0</v>
      </c>
      <c r="R116" s="38">
        <f>'Multi'!I928*R$11*'LAFs'!I$288*(1-'Contrib'!R$106)*100/(24*'Input'!$F$60)</f>
        <v>0</v>
      </c>
      <c r="S116" s="38">
        <f>'Multi'!J928*S$11*'LAFs'!J$288*(1-'Contrib'!S$106)*100/(24*'Input'!$F$60)</f>
        <v>0</v>
      </c>
      <c r="T116" s="17"/>
    </row>
    <row r="117" spans="1:20">
      <c r="A117" s="4" t="s">
        <v>204</v>
      </c>
      <c r="B117" s="38">
        <f>'Multi'!B929*B$11*'LAFs'!B$289*(1-'Contrib'!B$107)*100/(24*'Input'!$F$60)</f>
        <v>0</v>
      </c>
      <c r="C117" s="38">
        <f>'Multi'!C929*C$11*'LAFs'!C$289*(1-'Contrib'!C$107)*100/(24*'Input'!$F$60)</f>
        <v>0</v>
      </c>
      <c r="D117" s="38">
        <f>'Multi'!D929*D$11*'LAFs'!D$289*(1-'Contrib'!D$107)*100/(24*'Input'!$F$60)</f>
        <v>0</v>
      </c>
      <c r="E117" s="38">
        <f>'Multi'!E929*E$11*'LAFs'!E$289*(1-'Contrib'!E$107)*100/(24*'Input'!$F$60)</f>
        <v>0</v>
      </c>
      <c r="F117" s="38">
        <f>'Multi'!F929*F$11*'LAFs'!F$289*(1-'Contrib'!F$107)*100/(24*'Input'!$F$60)</f>
        <v>0</v>
      </c>
      <c r="G117" s="38">
        <f>'Multi'!G929*G$11*'LAFs'!G$289*(1-'Contrib'!G$107)*100/(24*'Input'!$F$60)</f>
        <v>0</v>
      </c>
      <c r="H117" s="38">
        <f>'Multi'!H929*H$11*'LAFs'!H$289*(1-'Contrib'!H$107)*100/(24*'Input'!$F$60)</f>
        <v>0</v>
      </c>
      <c r="I117" s="38">
        <f>'Multi'!I929*I$11*'LAFs'!I$289*(1-'Contrib'!I$107)*100/(24*'Input'!$F$60)</f>
        <v>0</v>
      </c>
      <c r="J117" s="38">
        <f>'Multi'!J929*J$11*'LAFs'!J$289*(1-'Contrib'!J$107)*100/(24*'Input'!$F$60)</f>
        <v>0</v>
      </c>
      <c r="K117" s="38">
        <f>'Multi'!B929*K$11*'LAFs'!B$289*(1-'Contrib'!K$107)*100/(24*'Input'!$F$60)</f>
        <v>0</v>
      </c>
      <c r="L117" s="38">
        <f>'Multi'!C929*L$11*'LAFs'!C$289*(1-'Contrib'!L$107)*100/(24*'Input'!$F$60)</f>
        <v>0</v>
      </c>
      <c r="M117" s="38">
        <f>'Multi'!D929*M$11*'LAFs'!D$289*(1-'Contrib'!M$107)*100/(24*'Input'!$F$60)</f>
        <v>0</v>
      </c>
      <c r="N117" s="38">
        <f>'Multi'!E929*N$11*'LAFs'!E$289*(1-'Contrib'!N$107)*100/(24*'Input'!$F$60)</f>
        <v>0</v>
      </c>
      <c r="O117" s="38">
        <f>'Multi'!F929*O$11*'LAFs'!F$289*(1-'Contrib'!O$107)*100/(24*'Input'!$F$60)</f>
        <v>0</v>
      </c>
      <c r="P117" s="38">
        <f>'Multi'!G929*P$11*'LAFs'!G$289*(1-'Contrib'!P$107)*100/(24*'Input'!$F$60)</f>
        <v>0</v>
      </c>
      <c r="Q117" s="38">
        <f>'Multi'!H929*Q$11*'LAFs'!H$289*(1-'Contrib'!Q$107)*100/(24*'Input'!$F$60)</f>
        <v>0</v>
      </c>
      <c r="R117" s="38">
        <f>'Multi'!I929*R$11*'LAFs'!I$289*(1-'Contrib'!R$107)*100/(24*'Input'!$F$60)</f>
        <v>0</v>
      </c>
      <c r="S117" s="38">
        <f>'Multi'!J929*S$11*'LAFs'!J$289*(1-'Contrib'!S$107)*100/(24*'Input'!$F$60)</f>
        <v>0</v>
      </c>
      <c r="T117" s="17"/>
    </row>
    <row r="118" spans="1:20">
      <c r="A118" s="4" t="s">
        <v>214</v>
      </c>
      <c r="B118" s="38">
        <f>'Multi'!B930*B$11*'LAFs'!B$292*(1-'Contrib'!B$110)*100/(24*'Input'!$F$60)</f>
        <v>0</v>
      </c>
      <c r="C118" s="38">
        <f>'Multi'!C930*C$11*'LAFs'!C$292*(1-'Contrib'!C$110)*100/(24*'Input'!$F$60)</f>
        <v>0</v>
      </c>
      <c r="D118" s="38">
        <f>'Multi'!D930*D$11*'LAFs'!D$292*(1-'Contrib'!D$110)*100/(24*'Input'!$F$60)</f>
        <v>0</v>
      </c>
      <c r="E118" s="38">
        <f>'Multi'!E930*E$11*'LAFs'!E$292*(1-'Contrib'!E$110)*100/(24*'Input'!$F$60)</f>
        <v>0</v>
      </c>
      <c r="F118" s="38">
        <f>'Multi'!F930*F$11*'LAFs'!F$292*(1-'Contrib'!F$110)*100/(24*'Input'!$F$60)</f>
        <v>0</v>
      </c>
      <c r="G118" s="38">
        <f>'Multi'!G930*G$11*'LAFs'!G$292*(1-'Contrib'!G$110)*100/(24*'Input'!$F$60)</f>
        <v>0</v>
      </c>
      <c r="H118" s="38">
        <f>'Multi'!H930*H$11*'LAFs'!H$292*(1-'Contrib'!H$110)*100/(24*'Input'!$F$60)</f>
        <v>0</v>
      </c>
      <c r="I118" s="38">
        <f>'Multi'!I930*I$11*'LAFs'!I$292*(1-'Contrib'!I$110)*100/(24*'Input'!$F$60)</f>
        <v>0</v>
      </c>
      <c r="J118" s="38">
        <f>'Multi'!J930*J$11*'LAFs'!J$292*(1-'Contrib'!J$110)*100/(24*'Input'!$F$60)</f>
        <v>0</v>
      </c>
      <c r="K118" s="38">
        <f>'Multi'!B930*K$11*'LAFs'!B$292*(1-'Contrib'!K$110)*100/(24*'Input'!$F$60)</f>
        <v>0</v>
      </c>
      <c r="L118" s="38">
        <f>'Multi'!C930*L$11*'LAFs'!C$292*(1-'Contrib'!L$110)*100/(24*'Input'!$F$60)</f>
        <v>0</v>
      </c>
      <c r="M118" s="38">
        <f>'Multi'!D930*M$11*'LAFs'!D$292*(1-'Contrib'!M$110)*100/(24*'Input'!$F$60)</f>
        <v>0</v>
      </c>
      <c r="N118" s="38">
        <f>'Multi'!E930*N$11*'LAFs'!E$292*(1-'Contrib'!N$110)*100/(24*'Input'!$F$60)</f>
        <v>0</v>
      </c>
      <c r="O118" s="38">
        <f>'Multi'!F930*O$11*'LAFs'!F$292*(1-'Contrib'!O$110)*100/(24*'Input'!$F$60)</f>
        <v>0</v>
      </c>
      <c r="P118" s="38">
        <f>'Multi'!G930*P$11*'LAFs'!G$292*(1-'Contrib'!P$110)*100/(24*'Input'!$F$60)</f>
        <v>0</v>
      </c>
      <c r="Q118" s="38">
        <f>'Multi'!H930*Q$11*'LAFs'!H$292*(1-'Contrib'!Q$110)*100/(24*'Input'!$F$60)</f>
        <v>0</v>
      </c>
      <c r="R118" s="38">
        <f>'Multi'!I930*R$11*'LAFs'!I$292*(1-'Contrib'!R$110)*100/(24*'Input'!$F$60)</f>
        <v>0</v>
      </c>
      <c r="S118" s="38">
        <f>'Multi'!J930*S$11*'LAFs'!J$292*(1-'Contrib'!S$110)*100/(24*'Input'!$F$60)</f>
        <v>0</v>
      </c>
      <c r="T118" s="17"/>
    </row>
    <row r="119" spans="1:20">
      <c r="A119" s="4" t="s">
        <v>215</v>
      </c>
      <c r="B119" s="38">
        <f>'Multi'!B931*B$11*'LAFs'!B$293*(1-'Contrib'!B$111)*100/(24*'Input'!$F$60)</f>
        <v>0</v>
      </c>
      <c r="C119" s="38">
        <f>'Multi'!C931*C$11*'LAFs'!C$293*(1-'Contrib'!C$111)*100/(24*'Input'!$F$60)</f>
        <v>0</v>
      </c>
      <c r="D119" s="38">
        <f>'Multi'!D931*D$11*'LAFs'!D$293*(1-'Contrib'!D$111)*100/(24*'Input'!$F$60)</f>
        <v>0</v>
      </c>
      <c r="E119" s="38">
        <f>'Multi'!E931*E$11*'LAFs'!E$293*(1-'Contrib'!E$111)*100/(24*'Input'!$F$60)</f>
        <v>0</v>
      </c>
      <c r="F119" s="38">
        <f>'Multi'!F931*F$11*'LAFs'!F$293*(1-'Contrib'!F$111)*100/(24*'Input'!$F$60)</f>
        <v>0</v>
      </c>
      <c r="G119" s="38">
        <f>'Multi'!G931*G$11*'LAFs'!G$293*(1-'Contrib'!G$111)*100/(24*'Input'!$F$60)</f>
        <v>0</v>
      </c>
      <c r="H119" s="38">
        <f>'Multi'!H931*H$11*'LAFs'!H$293*(1-'Contrib'!H$111)*100/(24*'Input'!$F$60)</f>
        <v>0</v>
      </c>
      <c r="I119" s="38">
        <f>'Multi'!I931*I$11*'LAFs'!I$293*(1-'Contrib'!I$111)*100/(24*'Input'!$F$60)</f>
        <v>0</v>
      </c>
      <c r="J119" s="38">
        <f>'Multi'!J931*J$11*'LAFs'!J$293*(1-'Contrib'!J$111)*100/(24*'Input'!$F$60)</f>
        <v>0</v>
      </c>
      <c r="K119" s="38">
        <f>'Multi'!B931*K$11*'LAFs'!B$293*(1-'Contrib'!K$111)*100/(24*'Input'!$F$60)</f>
        <v>0</v>
      </c>
      <c r="L119" s="38">
        <f>'Multi'!C931*L$11*'LAFs'!C$293*(1-'Contrib'!L$111)*100/(24*'Input'!$F$60)</f>
        <v>0</v>
      </c>
      <c r="M119" s="38">
        <f>'Multi'!D931*M$11*'LAFs'!D$293*(1-'Contrib'!M$111)*100/(24*'Input'!$F$60)</f>
        <v>0</v>
      </c>
      <c r="N119" s="38">
        <f>'Multi'!E931*N$11*'LAFs'!E$293*(1-'Contrib'!N$111)*100/(24*'Input'!$F$60)</f>
        <v>0</v>
      </c>
      <c r="O119" s="38">
        <f>'Multi'!F931*O$11*'LAFs'!F$293*(1-'Contrib'!O$111)*100/(24*'Input'!$F$60)</f>
        <v>0</v>
      </c>
      <c r="P119" s="38">
        <f>'Multi'!G931*P$11*'LAFs'!G$293*(1-'Contrib'!P$111)*100/(24*'Input'!$F$60)</f>
        <v>0</v>
      </c>
      <c r="Q119" s="38">
        <f>'Multi'!H931*Q$11*'LAFs'!H$293*(1-'Contrib'!Q$111)*100/(24*'Input'!$F$60)</f>
        <v>0</v>
      </c>
      <c r="R119" s="38">
        <f>'Multi'!I931*R$11*'LAFs'!I$293*(1-'Contrib'!R$111)*100/(24*'Input'!$F$60)</f>
        <v>0</v>
      </c>
      <c r="S119" s="38">
        <f>'Multi'!J931*S$11*'LAFs'!J$293*(1-'Contrib'!S$111)*100/(24*'Input'!$F$60)</f>
        <v>0</v>
      </c>
      <c r="T119" s="17"/>
    </row>
    <row r="121" spans="1:20" ht="21" customHeight="1">
      <c r="A121" s="1" t="s">
        <v>1018</v>
      </c>
    </row>
    <row r="122" spans="1:20">
      <c r="A122" s="3" t="s">
        <v>383</v>
      </c>
    </row>
    <row r="123" spans="1:20">
      <c r="A123" s="33" t="s">
        <v>1019</v>
      </c>
    </row>
    <row r="124" spans="1:20">
      <c r="A124" s="33" t="s">
        <v>1014</v>
      </c>
    </row>
    <row r="125" spans="1:20">
      <c r="A125" s="33" t="s">
        <v>832</v>
      </c>
    </row>
    <row r="126" spans="1:20">
      <c r="A126" s="33" t="s">
        <v>1010</v>
      </c>
    </row>
    <row r="127" spans="1:20">
      <c r="A127" s="33" t="s">
        <v>777</v>
      </c>
    </row>
    <row r="128" spans="1:20">
      <c r="A128" s="3" t="s">
        <v>1015</v>
      </c>
    </row>
    <row r="130" spans="1:20">
      <c r="B130" s="15" t="s">
        <v>153</v>
      </c>
      <c r="C130" s="15" t="s">
        <v>338</v>
      </c>
      <c r="D130" s="15" t="s">
        <v>339</v>
      </c>
      <c r="E130" s="15" t="s">
        <v>340</v>
      </c>
      <c r="F130" s="15" t="s">
        <v>341</v>
      </c>
      <c r="G130" s="15" t="s">
        <v>342</v>
      </c>
      <c r="H130" s="15" t="s">
        <v>343</v>
      </c>
      <c r="I130" s="15" t="s">
        <v>344</v>
      </c>
      <c r="J130" s="15" t="s">
        <v>345</v>
      </c>
      <c r="K130" s="15" t="s">
        <v>326</v>
      </c>
      <c r="L130" s="15" t="s">
        <v>913</v>
      </c>
      <c r="M130" s="15" t="s">
        <v>914</v>
      </c>
      <c r="N130" s="15" t="s">
        <v>915</v>
      </c>
      <c r="O130" s="15" t="s">
        <v>916</v>
      </c>
      <c r="P130" s="15" t="s">
        <v>917</v>
      </c>
      <c r="Q130" s="15" t="s">
        <v>918</v>
      </c>
      <c r="R130" s="15" t="s">
        <v>919</v>
      </c>
      <c r="S130" s="15" t="s">
        <v>920</v>
      </c>
    </row>
    <row r="131" spans="1:20">
      <c r="A131" s="4" t="s">
        <v>191</v>
      </c>
      <c r="B131" s="38">
        <f>'Multi'!B940*B$11*'LAFs'!B$270*(1-'Contrib'!B$88)*100/(24*'Input'!$F$60)</f>
        <v>0</v>
      </c>
      <c r="C131" s="38">
        <f>'Multi'!C940*C$11*'LAFs'!C$270*(1-'Contrib'!C$88)*100/(24*'Input'!$F$60)</f>
        <v>0</v>
      </c>
      <c r="D131" s="38">
        <f>'Multi'!D940*D$11*'LAFs'!D$270*(1-'Contrib'!D$88)*100/(24*'Input'!$F$60)</f>
        <v>0</v>
      </c>
      <c r="E131" s="38">
        <f>'Multi'!E940*E$11*'LAFs'!E$270*(1-'Contrib'!E$88)*100/(24*'Input'!$F$60)</f>
        <v>0</v>
      </c>
      <c r="F131" s="38">
        <f>'Multi'!F940*F$11*'LAFs'!F$270*(1-'Contrib'!F$88)*100/(24*'Input'!$F$60)</f>
        <v>0</v>
      </c>
      <c r="G131" s="38">
        <f>'Multi'!G940*G$11*'LAFs'!G$270*(1-'Contrib'!G$88)*100/(24*'Input'!$F$60)</f>
        <v>0</v>
      </c>
      <c r="H131" s="38">
        <f>'Multi'!H940*H$11*'LAFs'!H$270*(1-'Contrib'!H$88)*100/(24*'Input'!$F$60)</f>
        <v>0</v>
      </c>
      <c r="I131" s="38">
        <f>'Multi'!I940*I$11*'LAFs'!I$270*(1-'Contrib'!I$88)*100/(24*'Input'!$F$60)</f>
        <v>0</v>
      </c>
      <c r="J131" s="38">
        <f>'Multi'!J940*J$11*'LAFs'!J$270*(1-'Contrib'!J$88)*100/(24*'Input'!$F$60)</f>
        <v>0</v>
      </c>
      <c r="K131" s="38">
        <f>'Multi'!B940*K$11*'LAFs'!B$270*(1-'Contrib'!K$88)*100/(24*'Input'!$F$60)</f>
        <v>0</v>
      </c>
      <c r="L131" s="38">
        <f>'Multi'!C940*L$11*'LAFs'!C$270*(1-'Contrib'!L$88)*100/(24*'Input'!$F$60)</f>
        <v>0</v>
      </c>
      <c r="M131" s="38">
        <f>'Multi'!D940*M$11*'LAFs'!D$270*(1-'Contrib'!M$88)*100/(24*'Input'!$F$60)</f>
        <v>0</v>
      </c>
      <c r="N131" s="38">
        <f>'Multi'!E940*N$11*'LAFs'!E$270*(1-'Contrib'!N$88)*100/(24*'Input'!$F$60)</f>
        <v>0</v>
      </c>
      <c r="O131" s="38">
        <f>'Multi'!F940*O$11*'LAFs'!F$270*(1-'Contrib'!O$88)*100/(24*'Input'!$F$60)</f>
        <v>0</v>
      </c>
      <c r="P131" s="38">
        <f>'Multi'!G940*P$11*'LAFs'!G$270*(1-'Contrib'!P$88)*100/(24*'Input'!$F$60)</f>
        <v>0</v>
      </c>
      <c r="Q131" s="38">
        <f>'Multi'!H940*Q$11*'LAFs'!H$270*(1-'Contrib'!Q$88)*100/(24*'Input'!$F$60)</f>
        <v>0</v>
      </c>
      <c r="R131" s="38">
        <f>'Multi'!I940*R$11*'LAFs'!I$270*(1-'Contrib'!R$88)*100/(24*'Input'!$F$60)</f>
        <v>0</v>
      </c>
      <c r="S131" s="38">
        <f>'Multi'!J940*S$11*'LAFs'!J$270*(1-'Contrib'!S$88)*100/(24*'Input'!$F$60)</f>
        <v>0</v>
      </c>
      <c r="T131" s="17"/>
    </row>
    <row r="132" spans="1:20">
      <c r="A132" s="4" t="s">
        <v>192</v>
      </c>
      <c r="B132" s="38">
        <f>'Multi'!B941*B$11*'LAFs'!B$271*(1-'Contrib'!B$89)*100/(24*'Input'!$F$60)</f>
        <v>0</v>
      </c>
      <c r="C132" s="38">
        <f>'Multi'!C941*C$11*'LAFs'!C$271*(1-'Contrib'!C$89)*100/(24*'Input'!$F$60)</f>
        <v>0</v>
      </c>
      <c r="D132" s="38">
        <f>'Multi'!D941*D$11*'LAFs'!D$271*(1-'Contrib'!D$89)*100/(24*'Input'!$F$60)</f>
        <v>0</v>
      </c>
      <c r="E132" s="38">
        <f>'Multi'!E941*E$11*'LAFs'!E$271*(1-'Contrib'!E$89)*100/(24*'Input'!$F$60)</f>
        <v>0</v>
      </c>
      <c r="F132" s="38">
        <f>'Multi'!F941*F$11*'LAFs'!F$271*(1-'Contrib'!F$89)*100/(24*'Input'!$F$60)</f>
        <v>0</v>
      </c>
      <c r="G132" s="38">
        <f>'Multi'!G941*G$11*'LAFs'!G$271*(1-'Contrib'!G$89)*100/(24*'Input'!$F$60)</f>
        <v>0</v>
      </c>
      <c r="H132" s="38">
        <f>'Multi'!H941*H$11*'LAFs'!H$271*(1-'Contrib'!H$89)*100/(24*'Input'!$F$60)</f>
        <v>0</v>
      </c>
      <c r="I132" s="38">
        <f>'Multi'!I941*I$11*'LAFs'!I$271*(1-'Contrib'!I$89)*100/(24*'Input'!$F$60)</f>
        <v>0</v>
      </c>
      <c r="J132" s="38">
        <f>'Multi'!J941*J$11*'LAFs'!J$271*(1-'Contrib'!J$89)*100/(24*'Input'!$F$60)</f>
        <v>0</v>
      </c>
      <c r="K132" s="38">
        <f>'Multi'!B941*K$11*'LAFs'!B$271*(1-'Contrib'!K$89)*100/(24*'Input'!$F$60)</f>
        <v>0</v>
      </c>
      <c r="L132" s="38">
        <f>'Multi'!C941*L$11*'LAFs'!C$271*(1-'Contrib'!L$89)*100/(24*'Input'!$F$60)</f>
        <v>0</v>
      </c>
      <c r="M132" s="38">
        <f>'Multi'!D941*M$11*'LAFs'!D$271*(1-'Contrib'!M$89)*100/(24*'Input'!$F$60)</f>
        <v>0</v>
      </c>
      <c r="N132" s="38">
        <f>'Multi'!E941*N$11*'LAFs'!E$271*(1-'Contrib'!N$89)*100/(24*'Input'!$F$60)</f>
        <v>0</v>
      </c>
      <c r="O132" s="38">
        <f>'Multi'!F941*O$11*'LAFs'!F$271*(1-'Contrib'!O$89)*100/(24*'Input'!$F$60)</f>
        <v>0</v>
      </c>
      <c r="P132" s="38">
        <f>'Multi'!G941*P$11*'LAFs'!G$271*(1-'Contrib'!P$89)*100/(24*'Input'!$F$60)</f>
        <v>0</v>
      </c>
      <c r="Q132" s="38">
        <f>'Multi'!H941*Q$11*'LAFs'!H$271*(1-'Contrib'!Q$89)*100/(24*'Input'!$F$60)</f>
        <v>0</v>
      </c>
      <c r="R132" s="38">
        <f>'Multi'!I941*R$11*'LAFs'!I$271*(1-'Contrib'!R$89)*100/(24*'Input'!$F$60)</f>
        <v>0</v>
      </c>
      <c r="S132" s="38">
        <f>'Multi'!J941*S$11*'LAFs'!J$271*(1-'Contrib'!S$89)*100/(24*'Input'!$F$60)</f>
        <v>0</v>
      </c>
      <c r="T132" s="17"/>
    </row>
    <row r="133" spans="1:20">
      <c r="A133" s="4" t="s">
        <v>193</v>
      </c>
      <c r="B133" s="38">
        <f>'Multi'!B942*B$11*'LAFs'!B$272*(1-'Contrib'!B$90)*100/(24*'Input'!$F$60)</f>
        <v>0</v>
      </c>
      <c r="C133" s="38">
        <f>'Multi'!C942*C$11*'LAFs'!C$272*(1-'Contrib'!C$90)*100/(24*'Input'!$F$60)</f>
        <v>0</v>
      </c>
      <c r="D133" s="38">
        <f>'Multi'!D942*D$11*'LAFs'!D$272*(1-'Contrib'!D$90)*100/(24*'Input'!$F$60)</f>
        <v>0</v>
      </c>
      <c r="E133" s="38">
        <f>'Multi'!E942*E$11*'LAFs'!E$272*(1-'Contrib'!E$90)*100/(24*'Input'!$F$60)</f>
        <v>0</v>
      </c>
      <c r="F133" s="38">
        <f>'Multi'!F942*F$11*'LAFs'!F$272*(1-'Contrib'!F$90)*100/(24*'Input'!$F$60)</f>
        <v>0</v>
      </c>
      <c r="G133" s="38">
        <f>'Multi'!G942*G$11*'LAFs'!G$272*(1-'Contrib'!G$90)*100/(24*'Input'!$F$60)</f>
        <v>0</v>
      </c>
      <c r="H133" s="38">
        <f>'Multi'!H942*H$11*'LAFs'!H$272*(1-'Contrib'!H$90)*100/(24*'Input'!$F$60)</f>
        <v>0</v>
      </c>
      <c r="I133" s="38">
        <f>'Multi'!I942*I$11*'LAFs'!I$272*(1-'Contrib'!I$90)*100/(24*'Input'!$F$60)</f>
        <v>0</v>
      </c>
      <c r="J133" s="38">
        <f>'Multi'!J942*J$11*'LAFs'!J$272*(1-'Contrib'!J$90)*100/(24*'Input'!$F$60)</f>
        <v>0</v>
      </c>
      <c r="K133" s="38">
        <f>'Multi'!B942*K$11*'LAFs'!B$272*(1-'Contrib'!K$90)*100/(24*'Input'!$F$60)</f>
        <v>0</v>
      </c>
      <c r="L133" s="38">
        <f>'Multi'!C942*L$11*'LAFs'!C$272*(1-'Contrib'!L$90)*100/(24*'Input'!$F$60)</f>
        <v>0</v>
      </c>
      <c r="M133" s="38">
        <f>'Multi'!D942*M$11*'LAFs'!D$272*(1-'Contrib'!M$90)*100/(24*'Input'!$F$60)</f>
        <v>0</v>
      </c>
      <c r="N133" s="38">
        <f>'Multi'!E942*N$11*'LAFs'!E$272*(1-'Contrib'!N$90)*100/(24*'Input'!$F$60)</f>
        <v>0</v>
      </c>
      <c r="O133" s="38">
        <f>'Multi'!F942*O$11*'LAFs'!F$272*(1-'Contrib'!O$90)*100/(24*'Input'!$F$60)</f>
        <v>0</v>
      </c>
      <c r="P133" s="38">
        <f>'Multi'!G942*P$11*'LAFs'!G$272*(1-'Contrib'!P$90)*100/(24*'Input'!$F$60)</f>
        <v>0</v>
      </c>
      <c r="Q133" s="38">
        <f>'Multi'!H942*Q$11*'LAFs'!H$272*(1-'Contrib'!Q$90)*100/(24*'Input'!$F$60)</f>
        <v>0</v>
      </c>
      <c r="R133" s="38">
        <f>'Multi'!I942*R$11*'LAFs'!I$272*(1-'Contrib'!R$90)*100/(24*'Input'!$F$60)</f>
        <v>0</v>
      </c>
      <c r="S133" s="38">
        <f>'Multi'!J942*S$11*'LAFs'!J$272*(1-'Contrib'!S$90)*100/(24*'Input'!$F$60)</f>
        <v>0</v>
      </c>
      <c r="T133" s="17"/>
    </row>
    <row r="134" spans="1:20">
      <c r="A134" s="4" t="s">
        <v>194</v>
      </c>
      <c r="B134" s="38">
        <f>'Multi'!B943*B$11*'LAFs'!B$273*(1-'Contrib'!B$91)*100/(24*'Input'!$F$60)</f>
        <v>0</v>
      </c>
      <c r="C134" s="38">
        <f>'Multi'!C943*C$11*'LAFs'!C$273*(1-'Contrib'!C$91)*100/(24*'Input'!$F$60)</f>
        <v>0</v>
      </c>
      <c r="D134" s="38">
        <f>'Multi'!D943*D$11*'LAFs'!D$273*(1-'Contrib'!D$91)*100/(24*'Input'!$F$60)</f>
        <v>0</v>
      </c>
      <c r="E134" s="38">
        <f>'Multi'!E943*E$11*'LAFs'!E$273*(1-'Contrib'!E$91)*100/(24*'Input'!$F$60)</f>
        <v>0</v>
      </c>
      <c r="F134" s="38">
        <f>'Multi'!F943*F$11*'LAFs'!F$273*(1-'Contrib'!F$91)*100/(24*'Input'!$F$60)</f>
        <v>0</v>
      </c>
      <c r="G134" s="38">
        <f>'Multi'!G943*G$11*'LAFs'!G$273*(1-'Contrib'!G$91)*100/(24*'Input'!$F$60)</f>
        <v>0</v>
      </c>
      <c r="H134" s="38">
        <f>'Multi'!H943*H$11*'LAFs'!H$273*(1-'Contrib'!H$91)*100/(24*'Input'!$F$60)</f>
        <v>0</v>
      </c>
      <c r="I134" s="38">
        <f>'Multi'!I943*I$11*'LAFs'!I$273*(1-'Contrib'!I$91)*100/(24*'Input'!$F$60)</f>
        <v>0</v>
      </c>
      <c r="J134" s="38">
        <f>'Multi'!J943*J$11*'LAFs'!J$273*(1-'Contrib'!J$91)*100/(24*'Input'!$F$60)</f>
        <v>0</v>
      </c>
      <c r="K134" s="38">
        <f>'Multi'!B943*K$11*'LAFs'!B$273*(1-'Contrib'!K$91)*100/(24*'Input'!$F$60)</f>
        <v>0</v>
      </c>
      <c r="L134" s="38">
        <f>'Multi'!C943*L$11*'LAFs'!C$273*(1-'Contrib'!L$91)*100/(24*'Input'!$F$60)</f>
        <v>0</v>
      </c>
      <c r="M134" s="38">
        <f>'Multi'!D943*M$11*'LAFs'!D$273*(1-'Contrib'!M$91)*100/(24*'Input'!$F$60)</f>
        <v>0</v>
      </c>
      <c r="N134" s="38">
        <f>'Multi'!E943*N$11*'LAFs'!E$273*(1-'Contrib'!N$91)*100/(24*'Input'!$F$60)</f>
        <v>0</v>
      </c>
      <c r="O134" s="38">
        <f>'Multi'!F943*O$11*'LAFs'!F$273*(1-'Contrib'!O$91)*100/(24*'Input'!$F$60)</f>
        <v>0</v>
      </c>
      <c r="P134" s="38">
        <f>'Multi'!G943*P$11*'LAFs'!G$273*(1-'Contrib'!P$91)*100/(24*'Input'!$F$60)</f>
        <v>0</v>
      </c>
      <c r="Q134" s="38">
        <f>'Multi'!H943*Q$11*'LAFs'!H$273*(1-'Contrib'!Q$91)*100/(24*'Input'!$F$60)</f>
        <v>0</v>
      </c>
      <c r="R134" s="38">
        <f>'Multi'!I943*R$11*'LAFs'!I$273*(1-'Contrib'!R$91)*100/(24*'Input'!$F$60)</f>
        <v>0</v>
      </c>
      <c r="S134" s="38">
        <f>'Multi'!J943*S$11*'LAFs'!J$273*(1-'Contrib'!S$91)*100/(24*'Input'!$F$60)</f>
        <v>0</v>
      </c>
      <c r="T134" s="17"/>
    </row>
    <row r="135" spans="1:20">
      <c r="A135" s="4" t="s">
        <v>211</v>
      </c>
      <c r="B135" s="38">
        <f>'Multi'!B944*B$11*'LAFs'!B$274*(1-'Contrib'!B$92)*100/(24*'Input'!$F$60)</f>
        <v>0</v>
      </c>
      <c r="C135" s="38">
        <f>'Multi'!C944*C$11*'LAFs'!C$274*(1-'Contrib'!C$92)*100/(24*'Input'!$F$60)</f>
        <v>0</v>
      </c>
      <c r="D135" s="38">
        <f>'Multi'!D944*D$11*'LAFs'!D$274*(1-'Contrib'!D$92)*100/(24*'Input'!$F$60)</f>
        <v>0</v>
      </c>
      <c r="E135" s="38">
        <f>'Multi'!E944*E$11*'LAFs'!E$274*(1-'Contrib'!E$92)*100/(24*'Input'!$F$60)</f>
        <v>0</v>
      </c>
      <c r="F135" s="38">
        <f>'Multi'!F944*F$11*'LAFs'!F$274*(1-'Contrib'!F$92)*100/(24*'Input'!$F$60)</f>
        <v>0</v>
      </c>
      <c r="G135" s="38">
        <f>'Multi'!G944*G$11*'LAFs'!G$274*(1-'Contrib'!G$92)*100/(24*'Input'!$F$60)</f>
        <v>0</v>
      </c>
      <c r="H135" s="38">
        <f>'Multi'!H944*H$11*'LAFs'!H$274*(1-'Contrib'!H$92)*100/(24*'Input'!$F$60)</f>
        <v>0</v>
      </c>
      <c r="I135" s="38">
        <f>'Multi'!I944*I$11*'LAFs'!I$274*(1-'Contrib'!I$92)*100/(24*'Input'!$F$60)</f>
        <v>0</v>
      </c>
      <c r="J135" s="38">
        <f>'Multi'!J944*J$11*'LAFs'!J$274*(1-'Contrib'!J$92)*100/(24*'Input'!$F$60)</f>
        <v>0</v>
      </c>
      <c r="K135" s="38">
        <f>'Multi'!B944*K$11*'LAFs'!B$274*(1-'Contrib'!K$92)*100/(24*'Input'!$F$60)</f>
        <v>0</v>
      </c>
      <c r="L135" s="38">
        <f>'Multi'!C944*L$11*'LAFs'!C$274*(1-'Contrib'!L$92)*100/(24*'Input'!$F$60)</f>
        <v>0</v>
      </c>
      <c r="M135" s="38">
        <f>'Multi'!D944*M$11*'LAFs'!D$274*(1-'Contrib'!M$92)*100/(24*'Input'!$F$60)</f>
        <v>0</v>
      </c>
      <c r="N135" s="38">
        <f>'Multi'!E944*N$11*'LAFs'!E$274*(1-'Contrib'!N$92)*100/(24*'Input'!$F$60)</f>
        <v>0</v>
      </c>
      <c r="O135" s="38">
        <f>'Multi'!F944*O$11*'LAFs'!F$274*(1-'Contrib'!O$92)*100/(24*'Input'!$F$60)</f>
        <v>0</v>
      </c>
      <c r="P135" s="38">
        <f>'Multi'!G944*P$11*'LAFs'!G$274*(1-'Contrib'!P$92)*100/(24*'Input'!$F$60)</f>
        <v>0</v>
      </c>
      <c r="Q135" s="38">
        <f>'Multi'!H944*Q$11*'LAFs'!H$274*(1-'Contrib'!Q$92)*100/(24*'Input'!$F$60)</f>
        <v>0</v>
      </c>
      <c r="R135" s="38">
        <f>'Multi'!I944*R$11*'LAFs'!I$274*(1-'Contrib'!R$92)*100/(24*'Input'!$F$60)</f>
        <v>0</v>
      </c>
      <c r="S135" s="38">
        <f>'Multi'!J944*S$11*'LAFs'!J$274*(1-'Contrib'!S$92)*100/(24*'Input'!$F$60)</f>
        <v>0</v>
      </c>
      <c r="T135" s="17"/>
    </row>
    <row r="136" spans="1:20">
      <c r="A136" s="4" t="s">
        <v>237</v>
      </c>
      <c r="B136" s="38">
        <f>'Multi'!B945*B$11*'LAFs'!B$279*(1-'Contrib'!B$97)*100/(24*'Input'!$F$60)</f>
        <v>0</v>
      </c>
      <c r="C136" s="38">
        <f>'Multi'!C945*C$11*'LAFs'!C$279*(1-'Contrib'!C$97)*100/(24*'Input'!$F$60)</f>
        <v>0</v>
      </c>
      <c r="D136" s="38">
        <f>'Multi'!D945*D$11*'LAFs'!D$279*(1-'Contrib'!D$97)*100/(24*'Input'!$F$60)</f>
        <v>0</v>
      </c>
      <c r="E136" s="38">
        <f>'Multi'!E945*E$11*'LAFs'!E$279*(1-'Contrib'!E$97)*100/(24*'Input'!$F$60)</f>
        <v>0</v>
      </c>
      <c r="F136" s="38">
        <f>'Multi'!F945*F$11*'LAFs'!F$279*(1-'Contrib'!F$97)*100/(24*'Input'!$F$60)</f>
        <v>0</v>
      </c>
      <c r="G136" s="38">
        <f>'Multi'!G945*G$11*'LAFs'!G$279*(1-'Contrib'!G$97)*100/(24*'Input'!$F$60)</f>
        <v>0</v>
      </c>
      <c r="H136" s="38">
        <f>'Multi'!H945*H$11*'LAFs'!H$279*(1-'Contrib'!H$97)*100/(24*'Input'!$F$60)</f>
        <v>0</v>
      </c>
      <c r="I136" s="38">
        <f>'Multi'!I945*I$11*'LAFs'!I$279*(1-'Contrib'!I$97)*100/(24*'Input'!$F$60)</f>
        <v>0</v>
      </c>
      <c r="J136" s="38">
        <f>'Multi'!J945*J$11*'LAFs'!J$279*(1-'Contrib'!J$97)*100/(24*'Input'!$F$60)</f>
        <v>0</v>
      </c>
      <c r="K136" s="38">
        <f>'Multi'!B945*K$11*'LAFs'!B$279*(1-'Contrib'!K$97)*100/(24*'Input'!$F$60)</f>
        <v>0</v>
      </c>
      <c r="L136" s="38">
        <f>'Multi'!C945*L$11*'LAFs'!C$279*(1-'Contrib'!L$97)*100/(24*'Input'!$F$60)</f>
        <v>0</v>
      </c>
      <c r="M136" s="38">
        <f>'Multi'!D945*M$11*'LAFs'!D$279*(1-'Contrib'!M$97)*100/(24*'Input'!$F$60)</f>
        <v>0</v>
      </c>
      <c r="N136" s="38">
        <f>'Multi'!E945*N$11*'LAFs'!E$279*(1-'Contrib'!N$97)*100/(24*'Input'!$F$60)</f>
        <v>0</v>
      </c>
      <c r="O136" s="38">
        <f>'Multi'!F945*O$11*'LAFs'!F$279*(1-'Contrib'!O$97)*100/(24*'Input'!$F$60)</f>
        <v>0</v>
      </c>
      <c r="P136" s="38">
        <f>'Multi'!G945*P$11*'LAFs'!G$279*(1-'Contrib'!P$97)*100/(24*'Input'!$F$60)</f>
        <v>0</v>
      </c>
      <c r="Q136" s="38">
        <f>'Multi'!H945*Q$11*'LAFs'!H$279*(1-'Contrib'!Q$97)*100/(24*'Input'!$F$60)</f>
        <v>0</v>
      </c>
      <c r="R136" s="38">
        <f>'Multi'!I945*R$11*'LAFs'!I$279*(1-'Contrib'!R$97)*100/(24*'Input'!$F$60)</f>
        <v>0</v>
      </c>
      <c r="S136" s="38">
        <f>'Multi'!J945*S$11*'LAFs'!J$279*(1-'Contrib'!S$97)*100/(24*'Input'!$F$60)</f>
        <v>0</v>
      </c>
      <c r="T136" s="17"/>
    </row>
    <row r="137" spans="1:20">
      <c r="A137" s="4" t="s">
        <v>199</v>
      </c>
      <c r="B137" s="38">
        <f>'Multi'!B946*B$11*'LAFs'!B$284*(1-'Contrib'!B$102)*100/(24*'Input'!$F$60)</f>
        <v>0</v>
      </c>
      <c r="C137" s="38">
        <f>'Multi'!C946*C$11*'LAFs'!C$284*(1-'Contrib'!C$102)*100/(24*'Input'!$F$60)</f>
        <v>0</v>
      </c>
      <c r="D137" s="38">
        <f>'Multi'!D946*D$11*'LAFs'!D$284*(1-'Contrib'!D$102)*100/(24*'Input'!$F$60)</f>
        <v>0</v>
      </c>
      <c r="E137" s="38">
        <f>'Multi'!E946*E$11*'LAFs'!E$284*(1-'Contrib'!E$102)*100/(24*'Input'!$F$60)</f>
        <v>0</v>
      </c>
      <c r="F137" s="38">
        <f>'Multi'!F946*F$11*'LAFs'!F$284*(1-'Contrib'!F$102)*100/(24*'Input'!$F$60)</f>
        <v>0</v>
      </c>
      <c r="G137" s="38">
        <f>'Multi'!G946*G$11*'LAFs'!G$284*(1-'Contrib'!G$102)*100/(24*'Input'!$F$60)</f>
        <v>0</v>
      </c>
      <c r="H137" s="38">
        <f>'Multi'!H946*H$11*'LAFs'!H$284*(1-'Contrib'!H$102)*100/(24*'Input'!$F$60)</f>
        <v>0</v>
      </c>
      <c r="I137" s="38">
        <f>'Multi'!I946*I$11*'LAFs'!I$284*(1-'Contrib'!I$102)*100/(24*'Input'!$F$60)</f>
        <v>0</v>
      </c>
      <c r="J137" s="38">
        <f>'Multi'!J946*J$11*'LAFs'!J$284*(1-'Contrib'!J$102)*100/(24*'Input'!$F$60)</f>
        <v>0</v>
      </c>
      <c r="K137" s="38">
        <f>'Multi'!B946*K$11*'LAFs'!B$284*(1-'Contrib'!K$102)*100/(24*'Input'!$F$60)</f>
        <v>0</v>
      </c>
      <c r="L137" s="38">
        <f>'Multi'!C946*L$11*'LAFs'!C$284*(1-'Contrib'!L$102)*100/(24*'Input'!$F$60)</f>
        <v>0</v>
      </c>
      <c r="M137" s="38">
        <f>'Multi'!D946*M$11*'LAFs'!D$284*(1-'Contrib'!M$102)*100/(24*'Input'!$F$60)</f>
        <v>0</v>
      </c>
      <c r="N137" s="38">
        <f>'Multi'!E946*N$11*'LAFs'!E$284*(1-'Contrib'!N$102)*100/(24*'Input'!$F$60)</f>
        <v>0</v>
      </c>
      <c r="O137" s="38">
        <f>'Multi'!F946*O$11*'LAFs'!F$284*(1-'Contrib'!O$102)*100/(24*'Input'!$F$60)</f>
        <v>0</v>
      </c>
      <c r="P137" s="38">
        <f>'Multi'!G946*P$11*'LAFs'!G$284*(1-'Contrib'!P$102)*100/(24*'Input'!$F$60)</f>
        <v>0</v>
      </c>
      <c r="Q137" s="38">
        <f>'Multi'!H946*Q$11*'LAFs'!H$284*(1-'Contrib'!Q$102)*100/(24*'Input'!$F$60)</f>
        <v>0</v>
      </c>
      <c r="R137" s="38">
        <f>'Multi'!I946*R$11*'LAFs'!I$284*(1-'Contrib'!R$102)*100/(24*'Input'!$F$60)</f>
        <v>0</v>
      </c>
      <c r="S137" s="38">
        <f>'Multi'!J946*S$11*'LAFs'!J$284*(1-'Contrib'!S$102)*100/(24*'Input'!$F$60)</f>
        <v>0</v>
      </c>
      <c r="T137" s="17"/>
    </row>
    <row r="138" spans="1:20">
      <c r="A138" s="4" t="s">
        <v>200</v>
      </c>
      <c r="B138" s="38">
        <f>'Multi'!B947*B$11*'LAFs'!B$285*(1-'Contrib'!B$103)*100/(24*'Input'!$F$60)</f>
        <v>0</v>
      </c>
      <c r="C138" s="38">
        <f>'Multi'!C947*C$11*'LAFs'!C$285*(1-'Contrib'!C$103)*100/(24*'Input'!$F$60)</f>
        <v>0</v>
      </c>
      <c r="D138" s="38">
        <f>'Multi'!D947*D$11*'LAFs'!D$285*(1-'Contrib'!D$103)*100/(24*'Input'!$F$60)</f>
        <v>0</v>
      </c>
      <c r="E138" s="38">
        <f>'Multi'!E947*E$11*'LAFs'!E$285*(1-'Contrib'!E$103)*100/(24*'Input'!$F$60)</f>
        <v>0</v>
      </c>
      <c r="F138" s="38">
        <f>'Multi'!F947*F$11*'LAFs'!F$285*(1-'Contrib'!F$103)*100/(24*'Input'!$F$60)</f>
        <v>0</v>
      </c>
      <c r="G138" s="38">
        <f>'Multi'!G947*G$11*'LAFs'!G$285*(1-'Contrib'!G$103)*100/(24*'Input'!$F$60)</f>
        <v>0</v>
      </c>
      <c r="H138" s="38">
        <f>'Multi'!H947*H$11*'LAFs'!H$285*(1-'Contrib'!H$103)*100/(24*'Input'!$F$60)</f>
        <v>0</v>
      </c>
      <c r="I138" s="38">
        <f>'Multi'!I947*I$11*'LAFs'!I$285*(1-'Contrib'!I$103)*100/(24*'Input'!$F$60)</f>
        <v>0</v>
      </c>
      <c r="J138" s="38">
        <f>'Multi'!J947*J$11*'LAFs'!J$285*(1-'Contrib'!J$103)*100/(24*'Input'!$F$60)</f>
        <v>0</v>
      </c>
      <c r="K138" s="38">
        <f>'Multi'!B947*K$11*'LAFs'!B$285*(1-'Contrib'!K$103)*100/(24*'Input'!$F$60)</f>
        <v>0</v>
      </c>
      <c r="L138" s="38">
        <f>'Multi'!C947*L$11*'LAFs'!C$285*(1-'Contrib'!L$103)*100/(24*'Input'!$F$60)</f>
        <v>0</v>
      </c>
      <c r="M138" s="38">
        <f>'Multi'!D947*M$11*'LAFs'!D$285*(1-'Contrib'!M$103)*100/(24*'Input'!$F$60)</f>
        <v>0</v>
      </c>
      <c r="N138" s="38">
        <f>'Multi'!E947*N$11*'LAFs'!E$285*(1-'Contrib'!N$103)*100/(24*'Input'!$F$60)</f>
        <v>0</v>
      </c>
      <c r="O138" s="38">
        <f>'Multi'!F947*O$11*'LAFs'!F$285*(1-'Contrib'!O$103)*100/(24*'Input'!$F$60)</f>
        <v>0</v>
      </c>
      <c r="P138" s="38">
        <f>'Multi'!G947*P$11*'LAFs'!G$285*(1-'Contrib'!P$103)*100/(24*'Input'!$F$60)</f>
        <v>0</v>
      </c>
      <c r="Q138" s="38">
        <f>'Multi'!H947*Q$11*'LAFs'!H$285*(1-'Contrib'!Q$103)*100/(24*'Input'!$F$60)</f>
        <v>0</v>
      </c>
      <c r="R138" s="38">
        <f>'Multi'!I947*R$11*'LAFs'!I$285*(1-'Contrib'!R$103)*100/(24*'Input'!$F$60)</f>
        <v>0</v>
      </c>
      <c r="S138" s="38">
        <f>'Multi'!J947*S$11*'LAFs'!J$285*(1-'Contrib'!S$103)*100/(24*'Input'!$F$60)</f>
        <v>0</v>
      </c>
      <c r="T138" s="17"/>
    </row>
    <row r="139" spans="1:20">
      <c r="A139" s="4" t="s">
        <v>203</v>
      </c>
      <c r="B139" s="38">
        <f>'Multi'!B948*B$11*'LAFs'!B$288*(1-'Contrib'!B$106)*100/(24*'Input'!$F$60)</f>
        <v>0</v>
      </c>
      <c r="C139" s="38">
        <f>'Multi'!C948*C$11*'LAFs'!C$288*(1-'Contrib'!C$106)*100/(24*'Input'!$F$60)</f>
        <v>0</v>
      </c>
      <c r="D139" s="38">
        <f>'Multi'!D948*D$11*'LAFs'!D$288*(1-'Contrib'!D$106)*100/(24*'Input'!$F$60)</f>
        <v>0</v>
      </c>
      <c r="E139" s="38">
        <f>'Multi'!E948*E$11*'LAFs'!E$288*(1-'Contrib'!E$106)*100/(24*'Input'!$F$60)</f>
        <v>0</v>
      </c>
      <c r="F139" s="38">
        <f>'Multi'!F948*F$11*'LAFs'!F$288*(1-'Contrib'!F$106)*100/(24*'Input'!$F$60)</f>
        <v>0</v>
      </c>
      <c r="G139" s="38">
        <f>'Multi'!G948*G$11*'LAFs'!G$288*(1-'Contrib'!G$106)*100/(24*'Input'!$F$60)</f>
        <v>0</v>
      </c>
      <c r="H139" s="38">
        <f>'Multi'!H948*H$11*'LAFs'!H$288*(1-'Contrib'!H$106)*100/(24*'Input'!$F$60)</f>
        <v>0</v>
      </c>
      <c r="I139" s="38">
        <f>'Multi'!I948*I$11*'LAFs'!I$288*(1-'Contrib'!I$106)*100/(24*'Input'!$F$60)</f>
        <v>0</v>
      </c>
      <c r="J139" s="38">
        <f>'Multi'!J948*J$11*'LAFs'!J$288*(1-'Contrib'!J$106)*100/(24*'Input'!$F$60)</f>
        <v>0</v>
      </c>
      <c r="K139" s="38">
        <f>'Multi'!B948*K$11*'LAFs'!B$288*(1-'Contrib'!K$106)*100/(24*'Input'!$F$60)</f>
        <v>0</v>
      </c>
      <c r="L139" s="38">
        <f>'Multi'!C948*L$11*'LAFs'!C$288*(1-'Contrib'!L$106)*100/(24*'Input'!$F$60)</f>
        <v>0</v>
      </c>
      <c r="M139" s="38">
        <f>'Multi'!D948*M$11*'LAFs'!D$288*(1-'Contrib'!M$106)*100/(24*'Input'!$F$60)</f>
        <v>0</v>
      </c>
      <c r="N139" s="38">
        <f>'Multi'!E948*N$11*'LAFs'!E$288*(1-'Contrib'!N$106)*100/(24*'Input'!$F$60)</f>
        <v>0</v>
      </c>
      <c r="O139" s="38">
        <f>'Multi'!F948*O$11*'LAFs'!F$288*(1-'Contrib'!O$106)*100/(24*'Input'!$F$60)</f>
        <v>0</v>
      </c>
      <c r="P139" s="38">
        <f>'Multi'!G948*P$11*'LAFs'!G$288*(1-'Contrib'!P$106)*100/(24*'Input'!$F$60)</f>
        <v>0</v>
      </c>
      <c r="Q139" s="38">
        <f>'Multi'!H948*Q$11*'LAFs'!H$288*(1-'Contrib'!Q$106)*100/(24*'Input'!$F$60)</f>
        <v>0</v>
      </c>
      <c r="R139" s="38">
        <f>'Multi'!I948*R$11*'LAFs'!I$288*(1-'Contrib'!R$106)*100/(24*'Input'!$F$60)</f>
        <v>0</v>
      </c>
      <c r="S139" s="38">
        <f>'Multi'!J948*S$11*'LAFs'!J$288*(1-'Contrib'!S$106)*100/(24*'Input'!$F$60)</f>
        <v>0</v>
      </c>
      <c r="T139" s="17"/>
    </row>
    <row r="140" spans="1:20">
      <c r="A140" s="4" t="s">
        <v>204</v>
      </c>
      <c r="B140" s="38">
        <f>'Multi'!B949*B$11*'LAFs'!B$289*(1-'Contrib'!B$107)*100/(24*'Input'!$F$60)</f>
        <v>0</v>
      </c>
      <c r="C140" s="38">
        <f>'Multi'!C949*C$11*'LAFs'!C$289*(1-'Contrib'!C$107)*100/(24*'Input'!$F$60)</f>
        <v>0</v>
      </c>
      <c r="D140" s="38">
        <f>'Multi'!D949*D$11*'LAFs'!D$289*(1-'Contrib'!D$107)*100/(24*'Input'!$F$60)</f>
        <v>0</v>
      </c>
      <c r="E140" s="38">
        <f>'Multi'!E949*E$11*'LAFs'!E$289*(1-'Contrib'!E$107)*100/(24*'Input'!$F$60)</f>
        <v>0</v>
      </c>
      <c r="F140" s="38">
        <f>'Multi'!F949*F$11*'LAFs'!F$289*(1-'Contrib'!F$107)*100/(24*'Input'!$F$60)</f>
        <v>0</v>
      </c>
      <c r="G140" s="38">
        <f>'Multi'!G949*G$11*'LAFs'!G$289*(1-'Contrib'!G$107)*100/(24*'Input'!$F$60)</f>
        <v>0</v>
      </c>
      <c r="H140" s="38">
        <f>'Multi'!H949*H$11*'LAFs'!H$289*(1-'Contrib'!H$107)*100/(24*'Input'!$F$60)</f>
        <v>0</v>
      </c>
      <c r="I140" s="38">
        <f>'Multi'!I949*I$11*'LAFs'!I$289*(1-'Contrib'!I$107)*100/(24*'Input'!$F$60)</f>
        <v>0</v>
      </c>
      <c r="J140" s="38">
        <f>'Multi'!J949*J$11*'LAFs'!J$289*(1-'Contrib'!J$107)*100/(24*'Input'!$F$60)</f>
        <v>0</v>
      </c>
      <c r="K140" s="38">
        <f>'Multi'!B949*K$11*'LAFs'!B$289*(1-'Contrib'!K$107)*100/(24*'Input'!$F$60)</f>
        <v>0</v>
      </c>
      <c r="L140" s="38">
        <f>'Multi'!C949*L$11*'LAFs'!C$289*(1-'Contrib'!L$107)*100/(24*'Input'!$F$60)</f>
        <v>0</v>
      </c>
      <c r="M140" s="38">
        <f>'Multi'!D949*M$11*'LAFs'!D$289*(1-'Contrib'!M$107)*100/(24*'Input'!$F$60)</f>
        <v>0</v>
      </c>
      <c r="N140" s="38">
        <f>'Multi'!E949*N$11*'LAFs'!E$289*(1-'Contrib'!N$107)*100/(24*'Input'!$F$60)</f>
        <v>0</v>
      </c>
      <c r="O140" s="38">
        <f>'Multi'!F949*O$11*'LAFs'!F$289*(1-'Contrib'!O$107)*100/(24*'Input'!$F$60)</f>
        <v>0</v>
      </c>
      <c r="P140" s="38">
        <f>'Multi'!G949*P$11*'LAFs'!G$289*(1-'Contrib'!P$107)*100/(24*'Input'!$F$60)</f>
        <v>0</v>
      </c>
      <c r="Q140" s="38">
        <f>'Multi'!H949*Q$11*'LAFs'!H$289*(1-'Contrib'!Q$107)*100/(24*'Input'!$F$60)</f>
        <v>0</v>
      </c>
      <c r="R140" s="38">
        <f>'Multi'!I949*R$11*'LAFs'!I$289*(1-'Contrib'!R$107)*100/(24*'Input'!$F$60)</f>
        <v>0</v>
      </c>
      <c r="S140" s="38">
        <f>'Multi'!J949*S$11*'LAFs'!J$289*(1-'Contrib'!S$107)*100/(24*'Input'!$F$60)</f>
        <v>0</v>
      </c>
      <c r="T140" s="17"/>
    </row>
    <row r="141" spans="1:20">
      <c r="A141" s="4" t="s">
        <v>214</v>
      </c>
      <c r="B141" s="38">
        <f>'Multi'!B950*B$11*'LAFs'!B$292*(1-'Contrib'!B$110)*100/(24*'Input'!$F$60)</f>
        <v>0</v>
      </c>
      <c r="C141" s="38">
        <f>'Multi'!C950*C$11*'LAFs'!C$292*(1-'Contrib'!C$110)*100/(24*'Input'!$F$60)</f>
        <v>0</v>
      </c>
      <c r="D141" s="38">
        <f>'Multi'!D950*D$11*'LAFs'!D$292*(1-'Contrib'!D$110)*100/(24*'Input'!$F$60)</f>
        <v>0</v>
      </c>
      <c r="E141" s="38">
        <f>'Multi'!E950*E$11*'LAFs'!E$292*(1-'Contrib'!E$110)*100/(24*'Input'!$F$60)</f>
        <v>0</v>
      </c>
      <c r="F141" s="38">
        <f>'Multi'!F950*F$11*'LAFs'!F$292*(1-'Contrib'!F$110)*100/(24*'Input'!$F$60)</f>
        <v>0</v>
      </c>
      <c r="G141" s="38">
        <f>'Multi'!G950*G$11*'LAFs'!G$292*(1-'Contrib'!G$110)*100/(24*'Input'!$F$60)</f>
        <v>0</v>
      </c>
      <c r="H141" s="38">
        <f>'Multi'!H950*H$11*'LAFs'!H$292*(1-'Contrib'!H$110)*100/(24*'Input'!$F$60)</f>
        <v>0</v>
      </c>
      <c r="I141" s="38">
        <f>'Multi'!I950*I$11*'LAFs'!I$292*(1-'Contrib'!I$110)*100/(24*'Input'!$F$60)</f>
        <v>0</v>
      </c>
      <c r="J141" s="38">
        <f>'Multi'!J950*J$11*'LAFs'!J$292*(1-'Contrib'!J$110)*100/(24*'Input'!$F$60)</f>
        <v>0</v>
      </c>
      <c r="K141" s="38">
        <f>'Multi'!B950*K$11*'LAFs'!B$292*(1-'Contrib'!K$110)*100/(24*'Input'!$F$60)</f>
        <v>0</v>
      </c>
      <c r="L141" s="38">
        <f>'Multi'!C950*L$11*'LAFs'!C$292*(1-'Contrib'!L$110)*100/(24*'Input'!$F$60)</f>
        <v>0</v>
      </c>
      <c r="M141" s="38">
        <f>'Multi'!D950*M$11*'LAFs'!D$292*(1-'Contrib'!M$110)*100/(24*'Input'!$F$60)</f>
        <v>0</v>
      </c>
      <c r="N141" s="38">
        <f>'Multi'!E950*N$11*'LAFs'!E$292*(1-'Contrib'!N$110)*100/(24*'Input'!$F$60)</f>
        <v>0</v>
      </c>
      <c r="O141" s="38">
        <f>'Multi'!F950*O$11*'LAFs'!F$292*(1-'Contrib'!O$110)*100/(24*'Input'!$F$60)</f>
        <v>0</v>
      </c>
      <c r="P141" s="38">
        <f>'Multi'!G950*P$11*'LAFs'!G$292*(1-'Contrib'!P$110)*100/(24*'Input'!$F$60)</f>
        <v>0</v>
      </c>
      <c r="Q141" s="38">
        <f>'Multi'!H950*Q$11*'LAFs'!H$292*(1-'Contrib'!Q$110)*100/(24*'Input'!$F$60)</f>
        <v>0</v>
      </c>
      <c r="R141" s="38">
        <f>'Multi'!I950*R$11*'LAFs'!I$292*(1-'Contrib'!R$110)*100/(24*'Input'!$F$60)</f>
        <v>0</v>
      </c>
      <c r="S141" s="38">
        <f>'Multi'!J950*S$11*'LAFs'!J$292*(1-'Contrib'!S$110)*100/(24*'Input'!$F$60)</f>
        <v>0</v>
      </c>
      <c r="T141" s="17"/>
    </row>
    <row r="142" spans="1:20">
      <c r="A142" s="4" t="s">
        <v>215</v>
      </c>
      <c r="B142" s="38">
        <f>'Multi'!B951*B$11*'LAFs'!B$293*(1-'Contrib'!B$111)*100/(24*'Input'!$F$60)</f>
        <v>0</v>
      </c>
      <c r="C142" s="38">
        <f>'Multi'!C951*C$11*'LAFs'!C$293*(1-'Contrib'!C$111)*100/(24*'Input'!$F$60)</f>
        <v>0</v>
      </c>
      <c r="D142" s="38">
        <f>'Multi'!D951*D$11*'LAFs'!D$293*(1-'Contrib'!D$111)*100/(24*'Input'!$F$60)</f>
        <v>0</v>
      </c>
      <c r="E142" s="38">
        <f>'Multi'!E951*E$11*'LAFs'!E$293*(1-'Contrib'!E$111)*100/(24*'Input'!$F$60)</f>
        <v>0</v>
      </c>
      <c r="F142" s="38">
        <f>'Multi'!F951*F$11*'LAFs'!F$293*(1-'Contrib'!F$111)*100/(24*'Input'!$F$60)</f>
        <v>0</v>
      </c>
      <c r="G142" s="38">
        <f>'Multi'!G951*G$11*'LAFs'!G$293*(1-'Contrib'!G$111)*100/(24*'Input'!$F$60)</f>
        <v>0</v>
      </c>
      <c r="H142" s="38">
        <f>'Multi'!H951*H$11*'LAFs'!H$293*(1-'Contrib'!H$111)*100/(24*'Input'!$F$60)</f>
        <v>0</v>
      </c>
      <c r="I142" s="38">
        <f>'Multi'!I951*I$11*'LAFs'!I$293*(1-'Contrib'!I$111)*100/(24*'Input'!$F$60)</f>
        <v>0</v>
      </c>
      <c r="J142" s="38">
        <f>'Multi'!J951*J$11*'LAFs'!J$293*(1-'Contrib'!J$111)*100/(24*'Input'!$F$60)</f>
        <v>0</v>
      </c>
      <c r="K142" s="38">
        <f>'Multi'!B951*K$11*'LAFs'!B$293*(1-'Contrib'!K$111)*100/(24*'Input'!$F$60)</f>
        <v>0</v>
      </c>
      <c r="L142" s="38">
        <f>'Multi'!C951*L$11*'LAFs'!C$293*(1-'Contrib'!L$111)*100/(24*'Input'!$F$60)</f>
        <v>0</v>
      </c>
      <c r="M142" s="38">
        <f>'Multi'!D951*M$11*'LAFs'!D$293*(1-'Contrib'!M$111)*100/(24*'Input'!$F$60)</f>
        <v>0</v>
      </c>
      <c r="N142" s="38">
        <f>'Multi'!E951*N$11*'LAFs'!E$293*(1-'Contrib'!N$111)*100/(24*'Input'!$F$60)</f>
        <v>0</v>
      </c>
      <c r="O142" s="38">
        <f>'Multi'!F951*O$11*'LAFs'!F$293*(1-'Contrib'!O$111)*100/(24*'Input'!$F$60)</f>
        <v>0</v>
      </c>
      <c r="P142" s="38">
        <f>'Multi'!G951*P$11*'LAFs'!G$293*(1-'Contrib'!P$111)*100/(24*'Input'!$F$60)</f>
        <v>0</v>
      </c>
      <c r="Q142" s="38">
        <f>'Multi'!H951*Q$11*'LAFs'!H$293*(1-'Contrib'!Q$111)*100/(24*'Input'!$F$60)</f>
        <v>0</v>
      </c>
      <c r="R142" s="38">
        <f>'Multi'!I951*R$11*'LAFs'!I$293*(1-'Contrib'!R$111)*100/(24*'Input'!$F$60)</f>
        <v>0</v>
      </c>
      <c r="S142" s="38">
        <f>'Multi'!J951*S$11*'LAFs'!J$293*(1-'Contrib'!S$111)*100/(24*'Input'!$F$60)</f>
        <v>0</v>
      </c>
      <c r="T142" s="17"/>
    </row>
  </sheetData>
  <sheetProtection sheet="1" objects="1" scenarios="1"/>
  <hyperlinks>
    <hyperlink ref="A6" location="'DRM'!B129" display="x1 = 2109. Network model annuity by simultaneous maximum load for each network level (£/kW/year)"/>
    <hyperlink ref="A7" location="'Otex'!B107" display="x2 = 2710. Unit operating expenditure based on simultaneous maximum load (£/kW/year)"/>
    <hyperlink ref="A15" location="'Yard'!B10" display="x1 = 2901. Unit cost at each level, £/kW/year (relative to system simultaneous maximum load)"/>
    <hyperlink ref="A16" location="'Loads'!B45" display="x2 = 2302. Load coefficient"/>
    <hyperlink ref="A17" location="'LAFs'!B260" display="x3 = 2012. Loss adjustment factors between end user meter reading and each network level, scaled by network use"/>
    <hyperlink ref="A18" location="'Contrib'!B78" display="x4 = 2804. Proportion of annual charge covered by contributions (for all charging levels)"/>
    <hyperlink ref="A19" location="'Input'!F59" display="x5 = 1010. Days in the charging year (in Financial and general assumptions)"/>
    <hyperlink ref="A59" location="'Multi'!B881" display="x1 = 2460. Unit rate 1 pseudo load coefficient by network level (combined)"/>
    <hyperlink ref="A60" location="'Yard'!B10" display="x2 = 2901. Unit cost at each level, £/kW/year (relative to system simultaneous maximum load)"/>
    <hyperlink ref="A61" location="'LAFs'!B260" display="x3 = 2012. Loss adjustment factors between end user meter reading and each network level, scaled by network use"/>
    <hyperlink ref="A62" location="'Contrib'!B78" display="x4 = 2804. Proportion of annual charge covered by contributions (for all charging levels)"/>
    <hyperlink ref="A63" location="'Input'!F59" display="x5 = 1010. Days in the charging year (in Financial and general assumptions)"/>
    <hyperlink ref="A95" location="'Multi'!B914" display="x1 = 2461. Unit rate 2 pseudo load coefficient by network level (combined)"/>
    <hyperlink ref="A96" location="'Yard'!B10" display="x2 = 2901. Unit cost at each level, £/kW/year (relative to system simultaneous maximum load)"/>
    <hyperlink ref="A97" location="'LAFs'!B260" display="x3 = 2012. Loss adjustment factors between end user meter reading and each network level, scaled by network use"/>
    <hyperlink ref="A98" location="'Contrib'!B78" display="x4 = 2804. Proportion of annual charge covered by contributions (for all charging levels)"/>
    <hyperlink ref="A99" location="'Input'!F59" display="x5 = 1010. Days in the charging year (in Financial and general assumptions)"/>
    <hyperlink ref="A123" location="'Multi'!B939" display="x1 = 2462. Unit rate 3 pseudo load coefficient by network level (combined)"/>
    <hyperlink ref="A124" location="'Yard'!B10" display="x2 = 2901. Unit cost at each level, £/kW/year (relative to system simultaneous maximum load)"/>
    <hyperlink ref="A125" location="'LAFs'!B260" display="x3 = 2012. Loss adjustment factors between end user meter reading and each network level, scaled by network use"/>
    <hyperlink ref="A126" location="'Contrib'!B78" display="x4 = 2804. Proportion of annual charge covered by contributions (for all charging levels)"/>
    <hyperlink ref="A127" location="'Input'!F59" display="x5 = 1010. Days in the charging year (in Financial and general assumption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6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 ht="21" customHeight="1">
      <c r="A1" s="1" t="str">
        <f>"Allocation to standing charges"&amp;" for "&amp;'Input'!B7&amp;" in "&amp;'Input'!C7&amp;" ("&amp;'Input'!D7&amp;")"</f>
        <v>Not calculated: open in spreadsheet app and allow calculations</v>
      </c>
    </row>
    <row r="2" spans="1:20">
      <c r="A2" s="3" t="s">
        <v>1020</v>
      </c>
    </row>
    <row r="4" spans="1:20" ht="21" customHeight="1">
      <c r="A4" s="1" t="s">
        <v>1021</v>
      </c>
    </row>
    <row r="5" spans="1:20">
      <c r="A5" s="3" t="s">
        <v>383</v>
      </c>
    </row>
    <row r="6" spans="1:20">
      <c r="A6" s="33" t="s">
        <v>1009</v>
      </c>
    </row>
    <row r="7" spans="1:20">
      <c r="A7" s="33" t="s">
        <v>1022</v>
      </c>
    </row>
    <row r="8" spans="1:20">
      <c r="A8" s="3" t="s">
        <v>1023</v>
      </c>
    </row>
    <row r="10" spans="1:20">
      <c r="B10" s="15" t="s">
        <v>153</v>
      </c>
      <c r="C10" s="15" t="s">
        <v>338</v>
      </c>
      <c r="D10" s="15" t="s">
        <v>339</v>
      </c>
      <c r="E10" s="15" t="s">
        <v>340</v>
      </c>
      <c r="F10" s="15" t="s">
        <v>341</v>
      </c>
      <c r="G10" s="15" t="s">
        <v>342</v>
      </c>
      <c r="H10" s="15" t="s">
        <v>343</v>
      </c>
      <c r="I10" s="15" t="s">
        <v>344</v>
      </c>
      <c r="J10" s="15" t="s">
        <v>345</v>
      </c>
      <c r="K10" s="15" t="s">
        <v>326</v>
      </c>
      <c r="L10" s="15" t="s">
        <v>913</v>
      </c>
      <c r="M10" s="15" t="s">
        <v>914</v>
      </c>
      <c r="N10" s="15" t="s">
        <v>915</v>
      </c>
      <c r="O10" s="15" t="s">
        <v>916</v>
      </c>
      <c r="P10" s="15" t="s">
        <v>917</v>
      </c>
      <c r="Q10" s="15" t="s">
        <v>918</v>
      </c>
      <c r="R10" s="15" t="s">
        <v>919</v>
      </c>
      <c r="S10" s="15" t="s">
        <v>920</v>
      </c>
    </row>
    <row r="11" spans="1:20">
      <c r="A11" s="4" t="s">
        <v>1024</v>
      </c>
      <c r="B11" s="38">
        <f>'Yard'!B11/(1+'AMD'!B203)</f>
        <v>0</v>
      </c>
      <c r="C11" s="38">
        <f>'Yard'!C11/(1+'AMD'!C203)</f>
        <v>0</v>
      </c>
      <c r="D11" s="38">
        <f>'Yard'!D11/(1+'AMD'!D203)</f>
        <v>0</v>
      </c>
      <c r="E11" s="38">
        <f>'Yard'!E11/(1+'AMD'!E203)</f>
        <v>0</v>
      </c>
      <c r="F11" s="38">
        <f>'Yard'!F11/(1+'AMD'!F203)</f>
        <v>0</v>
      </c>
      <c r="G11" s="38">
        <f>'Yard'!G11/(1+'AMD'!G203)</f>
        <v>0</v>
      </c>
      <c r="H11" s="38">
        <f>'Yard'!H11/(1+'AMD'!H203)</f>
        <v>0</v>
      </c>
      <c r="I11" s="38">
        <f>'Yard'!I11/(1+'AMD'!I203)</f>
        <v>0</v>
      </c>
      <c r="J11" s="38">
        <f>'Yard'!J11/(1+'AMD'!J203)</f>
        <v>0</v>
      </c>
      <c r="K11" s="38">
        <f>'Yard'!K11/(1+'AMD'!B203)</f>
        <v>0</v>
      </c>
      <c r="L11" s="38">
        <f>'Yard'!L11/(1+'AMD'!C203)</f>
        <v>0</v>
      </c>
      <c r="M11" s="38">
        <f>'Yard'!M11/(1+'AMD'!D203)</f>
        <v>0</v>
      </c>
      <c r="N11" s="38">
        <f>'Yard'!N11/(1+'AMD'!E203)</f>
        <v>0</v>
      </c>
      <c r="O11" s="38">
        <f>'Yard'!O11/(1+'AMD'!F203)</f>
        <v>0</v>
      </c>
      <c r="P11" s="38">
        <f>'Yard'!P11/(1+'AMD'!G203)</f>
        <v>0</v>
      </c>
      <c r="Q11" s="38">
        <f>'Yard'!Q11/(1+'AMD'!H203)</f>
        <v>0</v>
      </c>
      <c r="R11" s="38">
        <f>'Yard'!R11/(1+'AMD'!I203)</f>
        <v>0</v>
      </c>
      <c r="S11" s="38">
        <f>'Yard'!S11/(1+'AMD'!J203)</f>
        <v>0</v>
      </c>
      <c r="T11" s="17"/>
    </row>
    <row r="13" spans="1:20" ht="21" customHeight="1">
      <c r="A13" s="1" t="s">
        <v>1025</v>
      </c>
    </row>
    <row r="14" spans="1:20">
      <c r="A14" s="3" t="s">
        <v>1026</v>
      </c>
    </row>
    <row r="15" spans="1:20">
      <c r="A15" s="3" t="s">
        <v>383</v>
      </c>
    </row>
    <row r="16" spans="1:20">
      <c r="A16" s="33" t="s">
        <v>1027</v>
      </c>
    </row>
    <row r="17" spans="1:20">
      <c r="A17" s="33" t="s">
        <v>1028</v>
      </c>
    </row>
    <row r="18" spans="1:20">
      <c r="A18" s="33" t="s">
        <v>1029</v>
      </c>
    </row>
    <row r="19" spans="1:20">
      <c r="A19" s="33" t="s">
        <v>1030</v>
      </c>
    </row>
    <row r="20" spans="1:20">
      <c r="A20" s="33" t="s">
        <v>777</v>
      </c>
    </row>
    <row r="21" spans="1:20">
      <c r="A21" s="33" t="s">
        <v>1031</v>
      </c>
    </row>
    <row r="22" spans="1:20">
      <c r="A22" s="3" t="s">
        <v>1032</v>
      </c>
    </row>
    <row r="24" spans="1:20">
      <c r="B24" s="15" t="s">
        <v>153</v>
      </c>
      <c r="C24" s="15" t="s">
        <v>338</v>
      </c>
      <c r="D24" s="15" t="s">
        <v>339</v>
      </c>
      <c r="E24" s="15" t="s">
        <v>340</v>
      </c>
      <c r="F24" s="15" t="s">
        <v>341</v>
      </c>
      <c r="G24" s="15" t="s">
        <v>342</v>
      </c>
      <c r="H24" s="15" t="s">
        <v>343</v>
      </c>
      <c r="I24" s="15" t="s">
        <v>344</v>
      </c>
      <c r="J24" s="15" t="s">
        <v>345</v>
      </c>
      <c r="K24" s="15" t="s">
        <v>326</v>
      </c>
      <c r="L24" s="15" t="s">
        <v>913</v>
      </c>
      <c r="M24" s="15" t="s">
        <v>914</v>
      </c>
      <c r="N24" s="15" t="s">
        <v>915</v>
      </c>
      <c r="O24" s="15" t="s">
        <v>916</v>
      </c>
      <c r="P24" s="15" t="s">
        <v>917</v>
      </c>
      <c r="Q24" s="15" t="s">
        <v>918</v>
      </c>
      <c r="R24" s="15" t="s">
        <v>919</v>
      </c>
      <c r="S24" s="15" t="s">
        <v>920</v>
      </c>
    </row>
    <row r="25" spans="1:20">
      <c r="A25" s="4" t="s">
        <v>185</v>
      </c>
      <c r="B25" s="38">
        <f>100*'AMD'!B41*'LAFs'!B$261*B$11*'Input'!$E$60/'Input'!$F$60*(1-'Contrib'!B$79)</f>
        <v>0</v>
      </c>
      <c r="C25" s="38">
        <f>100*'AMD'!C41*'LAFs'!C$261*C$11*'Input'!$E$60/'Input'!$F$60*(1-'Contrib'!C$79)</f>
        <v>0</v>
      </c>
      <c r="D25" s="38">
        <f>100*'AMD'!D41*'LAFs'!D$261*D$11*'Input'!$E$60/'Input'!$F$60*(1-'Contrib'!D$79)</f>
        <v>0</v>
      </c>
      <c r="E25" s="38">
        <f>100*'AMD'!E41*'LAFs'!E$261*E$11*'Input'!$E$60/'Input'!$F$60*(1-'Contrib'!E$79)</f>
        <v>0</v>
      </c>
      <c r="F25" s="38">
        <f>100*'AMD'!F41*'LAFs'!F$261*F$11*'Input'!$E$60/'Input'!$F$60*(1-'Contrib'!F$79)</f>
        <v>0</v>
      </c>
      <c r="G25" s="38">
        <f>100*'AMD'!G41*'LAFs'!G$261*G$11*'Input'!$E$60/'Input'!$F$60*(1-'Contrib'!G$79)</f>
        <v>0</v>
      </c>
      <c r="H25" s="38">
        <f>100*'AMD'!H41*'LAFs'!H$261*H$11*'Input'!$E$60/'Input'!$F$60*(1-'Contrib'!H$79)</f>
        <v>0</v>
      </c>
      <c r="I25" s="38">
        <f>100*'AMD'!I41*'LAFs'!I$261*I$11*'Input'!$E$60/'Input'!$F$60*(1-'Contrib'!I$79)</f>
        <v>0</v>
      </c>
      <c r="J25" s="38">
        <f>100*'AMD'!J41*'LAFs'!J$261*J$11*'Input'!$E$60/'Input'!$F$60*(1-'Contrib'!J$79)</f>
        <v>0</v>
      </c>
      <c r="K25" s="38">
        <f>100*'AMD'!B41*'LAFs'!B$261*K$11*'Input'!$E$60/'Input'!$F$60*(1-'Contrib'!K$79)</f>
        <v>0</v>
      </c>
      <c r="L25" s="38">
        <f>100*'AMD'!C41*'LAFs'!C$261*L$11*'Input'!$E$60/'Input'!$F$60*(1-'Contrib'!L$79)</f>
        <v>0</v>
      </c>
      <c r="M25" s="38">
        <f>100*'AMD'!D41*'LAFs'!D$261*M$11*'Input'!$E$60/'Input'!$F$60*(1-'Contrib'!M$79)</f>
        <v>0</v>
      </c>
      <c r="N25" s="38">
        <f>100*'AMD'!E41*'LAFs'!E$261*N$11*'Input'!$E$60/'Input'!$F$60*(1-'Contrib'!N$79)</f>
        <v>0</v>
      </c>
      <c r="O25" s="38">
        <f>100*'AMD'!F41*'LAFs'!F$261*O$11*'Input'!$E$60/'Input'!$F$60*(1-'Contrib'!O$79)</f>
        <v>0</v>
      </c>
      <c r="P25" s="38">
        <f>100*'AMD'!G41*'LAFs'!G$261*P$11*'Input'!$E$60/'Input'!$F$60*(1-'Contrib'!P$79)</f>
        <v>0</v>
      </c>
      <c r="Q25" s="38">
        <f>100*'AMD'!H41*'LAFs'!H$261*Q$11*'Input'!$E$60/'Input'!$F$60*(1-'Contrib'!Q$79)</f>
        <v>0</v>
      </c>
      <c r="R25" s="38">
        <f>100*'AMD'!I41*'LAFs'!I$261*R$11*'Input'!$E$60/'Input'!$F$60*(1-'Contrib'!R$79)</f>
        <v>0</v>
      </c>
      <c r="S25" s="38">
        <f>100*'AMD'!J41*'LAFs'!J$261*S$11*'Input'!$E$60/'Input'!$F$60*(1-'Contrib'!S$79)</f>
        <v>0</v>
      </c>
      <c r="T25" s="17"/>
    </row>
    <row r="26" spans="1:20">
      <c r="A26" s="4" t="s">
        <v>186</v>
      </c>
      <c r="B26" s="38">
        <f>100*'AMD'!B42*'LAFs'!B$262*B$11*'Input'!$E$60/'Input'!$F$60*(1-'Contrib'!B$80)</f>
        <v>0</v>
      </c>
      <c r="C26" s="38">
        <f>100*'AMD'!C42*'LAFs'!C$262*C$11*'Input'!$E$60/'Input'!$F$60*(1-'Contrib'!C$80)</f>
        <v>0</v>
      </c>
      <c r="D26" s="38">
        <f>100*'AMD'!D42*'LAFs'!D$262*D$11*'Input'!$E$60/'Input'!$F$60*(1-'Contrib'!D$80)</f>
        <v>0</v>
      </c>
      <c r="E26" s="38">
        <f>100*'AMD'!E42*'LAFs'!E$262*E$11*'Input'!$E$60/'Input'!$F$60*(1-'Contrib'!E$80)</f>
        <v>0</v>
      </c>
      <c r="F26" s="38">
        <f>100*'AMD'!F42*'LAFs'!F$262*F$11*'Input'!$E$60/'Input'!$F$60*(1-'Contrib'!F$80)</f>
        <v>0</v>
      </c>
      <c r="G26" s="38">
        <f>100*'AMD'!G42*'LAFs'!G$262*G$11*'Input'!$E$60/'Input'!$F$60*(1-'Contrib'!G$80)</f>
        <v>0</v>
      </c>
      <c r="H26" s="38">
        <f>100*'AMD'!H42*'LAFs'!H$262*H$11*'Input'!$E$60/'Input'!$F$60*(1-'Contrib'!H$80)</f>
        <v>0</v>
      </c>
      <c r="I26" s="38">
        <f>100*'AMD'!I42*'LAFs'!I$262*I$11*'Input'!$E$60/'Input'!$F$60*(1-'Contrib'!I$80)</f>
        <v>0</v>
      </c>
      <c r="J26" s="38">
        <f>100*'AMD'!J42*'LAFs'!J$262*J$11*'Input'!$E$60/'Input'!$F$60*(1-'Contrib'!J$80)</f>
        <v>0</v>
      </c>
      <c r="K26" s="38">
        <f>100*'AMD'!B42*'LAFs'!B$262*K$11*'Input'!$E$60/'Input'!$F$60*(1-'Contrib'!K$80)</f>
        <v>0</v>
      </c>
      <c r="L26" s="38">
        <f>100*'AMD'!C42*'LAFs'!C$262*L$11*'Input'!$E$60/'Input'!$F$60*(1-'Contrib'!L$80)</f>
        <v>0</v>
      </c>
      <c r="M26" s="38">
        <f>100*'AMD'!D42*'LAFs'!D$262*M$11*'Input'!$E$60/'Input'!$F$60*(1-'Contrib'!M$80)</f>
        <v>0</v>
      </c>
      <c r="N26" s="38">
        <f>100*'AMD'!E42*'LAFs'!E$262*N$11*'Input'!$E$60/'Input'!$F$60*(1-'Contrib'!N$80)</f>
        <v>0</v>
      </c>
      <c r="O26" s="38">
        <f>100*'AMD'!F42*'LAFs'!F$262*O$11*'Input'!$E$60/'Input'!$F$60*(1-'Contrib'!O$80)</f>
        <v>0</v>
      </c>
      <c r="P26" s="38">
        <f>100*'AMD'!G42*'LAFs'!G$262*P$11*'Input'!$E$60/'Input'!$F$60*(1-'Contrib'!P$80)</f>
        <v>0</v>
      </c>
      <c r="Q26" s="38">
        <f>100*'AMD'!H42*'LAFs'!H$262*Q$11*'Input'!$E$60/'Input'!$F$60*(1-'Contrib'!Q$80)</f>
        <v>0</v>
      </c>
      <c r="R26" s="38">
        <f>100*'AMD'!I42*'LAFs'!I$262*R$11*'Input'!$E$60/'Input'!$F$60*(1-'Contrib'!R$80)</f>
        <v>0</v>
      </c>
      <c r="S26" s="38">
        <f>100*'AMD'!J42*'LAFs'!J$262*S$11*'Input'!$E$60/'Input'!$F$60*(1-'Contrib'!S$80)</f>
        <v>0</v>
      </c>
      <c r="T26" s="17"/>
    </row>
    <row r="27" spans="1:20">
      <c r="A27" s="4" t="s">
        <v>231</v>
      </c>
      <c r="B27" s="38">
        <f>100*'AMD'!B43*'LAFs'!B$263*B$11*'Input'!$E$60/'Input'!$F$60*(1-'Contrib'!B$81)</f>
        <v>0</v>
      </c>
      <c r="C27" s="38">
        <f>100*'AMD'!C43*'LAFs'!C$263*C$11*'Input'!$E$60/'Input'!$F$60*(1-'Contrib'!C$81)</f>
        <v>0</v>
      </c>
      <c r="D27" s="38">
        <f>100*'AMD'!D43*'LAFs'!D$263*D$11*'Input'!$E$60/'Input'!$F$60*(1-'Contrib'!D$81)</f>
        <v>0</v>
      </c>
      <c r="E27" s="38">
        <f>100*'AMD'!E43*'LAFs'!E$263*E$11*'Input'!$E$60/'Input'!$F$60*(1-'Contrib'!E$81)</f>
        <v>0</v>
      </c>
      <c r="F27" s="38">
        <f>100*'AMD'!F43*'LAFs'!F$263*F$11*'Input'!$E$60/'Input'!$F$60*(1-'Contrib'!F$81)</f>
        <v>0</v>
      </c>
      <c r="G27" s="38">
        <f>100*'AMD'!G43*'LAFs'!G$263*G$11*'Input'!$E$60/'Input'!$F$60*(1-'Contrib'!G$81)</f>
        <v>0</v>
      </c>
      <c r="H27" s="38">
        <f>100*'AMD'!H43*'LAFs'!H$263*H$11*'Input'!$E$60/'Input'!$F$60*(1-'Contrib'!H$81)</f>
        <v>0</v>
      </c>
      <c r="I27" s="38">
        <f>100*'AMD'!I43*'LAFs'!I$263*I$11*'Input'!$E$60/'Input'!$F$60*(1-'Contrib'!I$81)</f>
        <v>0</v>
      </c>
      <c r="J27" s="38">
        <f>100*'AMD'!J43*'LAFs'!J$263*J$11*'Input'!$E$60/'Input'!$F$60*(1-'Contrib'!J$81)</f>
        <v>0</v>
      </c>
      <c r="K27" s="38">
        <f>100*'AMD'!B43*'LAFs'!B$263*K$11*'Input'!$E$60/'Input'!$F$60*(1-'Contrib'!K$81)</f>
        <v>0</v>
      </c>
      <c r="L27" s="38">
        <f>100*'AMD'!C43*'LAFs'!C$263*L$11*'Input'!$E$60/'Input'!$F$60*(1-'Contrib'!L$81)</f>
        <v>0</v>
      </c>
      <c r="M27" s="38">
        <f>100*'AMD'!D43*'LAFs'!D$263*M$11*'Input'!$E$60/'Input'!$F$60*(1-'Contrib'!M$81)</f>
        <v>0</v>
      </c>
      <c r="N27" s="38">
        <f>100*'AMD'!E43*'LAFs'!E$263*N$11*'Input'!$E$60/'Input'!$F$60*(1-'Contrib'!N$81)</f>
        <v>0</v>
      </c>
      <c r="O27" s="38">
        <f>100*'AMD'!F43*'LAFs'!F$263*O$11*'Input'!$E$60/'Input'!$F$60*(1-'Contrib'!O$81)</f>
        <v>0</v>
      </c>
      <c r="P27" s="38">
        <f>100*'AMD'!G43*'LAFs'!G$263*P$11*'Input'!$E$60/'Input'!$F$60*(1-'Contrib'!P$81)</f>
        <v>0</v>
      </c>
      <c r="Q27" s="38">
        <f>100*'AMD'!H43*'LAFs'!H$263*Q$11*'Input'!$E$60/'Input'!$F$60*(1-'Contrib'!Q$81)</f>
        <v>0</v>
      </c>
      <c r="R27" s="38">
        <f>100*'AMD'!I43*'LAFs'!I$263*R$11*'Input'!$E$60/'Input'!$F$60*(1-'Contrib'!R$81)</f>
        <v>0</v>
      </c>
      <c r="S27" s="38">
        <f>100*'AMD'!J43*'LAFs'!J$263*S$11*'Input'!$E$60/'Input'!$F$60*(1-'Contrib'!S$81)</f>
        <v>0</v>
      </c>
      <c r="T27" s="17"/>
    </row>
    <row r="28" spans="1:20">
      <c r="A28" s="4" t="s">
        <v>187</v>
      </c>
      <c r="B28" s="38">
        <f>100*'AMD'!B44*'LAFs'!B$264*B$11*'Input'!$E$60/'Input'!$F$60*(1-'Contrib'!B$82)</f>
        <v>0</v>
      </c>
      <c r="C28" s="38">
        <f>100*'AMD'!C44*'LAFs'!C$264*C$11*'Input'!$E$60/'Input'!$F$60*(1-'Contrib'!C$82)</f>
        <v>0</v>
      </c>
      <c r="D28" s="38">
        <f>100*'AMD'!D44*'LAFs'!D$264*D$11*'Input'!$E$60/'Input'!$F$60*(1-'Contrib'!D$82)</f>
        <v>0</v>
      </c>
      <c r="E28" s="38">
        <f>100*'AMD'!E44*'LAFs'!E$264*E$11*'Input'!$E$60/'Input'!$F$60*(1-'Contrib'!E$82)</f>
        <v>0</v>
      </c>
      <c r="F28" s="38">
        <f>100*'AMD'!F44*'LAFs'!F$264*F$11*'Input'!$E$60/'Input'!$F$60*(1-'Contrib'!F$82)</f>
        <v>0</v>
      </c>
      <c r="G28" s="38">
        <f>100*'AMD'!G44*'LAFs'!G$264*G$11*'Input'!$E$60/'Input'!$F$60*(1-'Contrib'!G$82)</f>
        <v>0</v>
      </c>
      <c r="H28" s="38">
        <f>100*'AMD'!H44*'LAFs'!H$264*H$11*'Input'!$E$60/'Input'!$F$60*(1-'Contrib'!H$82)</f>
        <v>0</v>
      </c>
      <c r="I28" s="38">
        <f>100*'AMD'!I44*'LAFs'!I$264*I$11*'Input'!$E$60/'Input'!$F$60*(1-'Contrib'!I$82)</f>
        <v>0</v>
      </c>
      <c r="J28" s="38">
        <f>100*'AMD'!J44*'LAFs'!J$264*J$11*'Input'!$E$60/'Input'!$F$60*(1-'Contrib'!J$82)</f>
        <v>0</v>
      </c>
      <c r="K28" s="38">
        <f>100*'AMD'!B44*'LAFs'!B$264*K$11*'Input'!$E$60/'Input'!$F$60*(1-'Contrib'!K$82)</f>
        <v>0</v>
      </c>
      <c r="L28" s="38">
        <f>100*'AMD'!C44*'LAFs'!C$264*L$11*'Input'!$E$60/'Input'!$F$60*(1-'Contrib'!L$82)</f>
        <v>0</v>
      </c>
      <c r="M28" s="38">
        <f>100*'AMD'!D44*'LAFs'!D$264*M$11*'Input'!$E$60/'Input'!$F$60*(1-'Contrib'!M$82)</f>
        <v>0</v>
      </c>
      <c r="N28" s="38">
        <f>100*'AMD'!E44*'LAFs'!E$264*N$11*'Input'!$E$60/'Input'!$F$60*(1-'Contrib'!N$82)</f>
        <v>0</v>
      </c>
      <c r="O28" s="38">
        <f>100*'AMD'!F44*'LAFs'!F$264*O$11*'Input'!$E$60/'Input'!$F$60*(1-'Contrib'!O$82)</f>
        <v>0</v>
      </c>
      <c r="P28" s="38">
        <f>100*'AMD'!G44*'LAFs'!G$264*P$11*'Input'!$E$60/'Input'!$F$60*(1-'Contrib'!P$82)</f>
        <v>0</v>
      </c>
      <c r="Q28" s="38">
        <f>100*'AMD'!H44*'LAFs'!H$264*Q$11*'Input'!$E$60/'Input'!$F$60*(1-'Contrib'!Q$82)</f>
        <v>0</v>
      </c>
      <c r="R28" s="38">
        <f>100*'AMD'!I44*'LAFs'!I$264*R$11*'Input'!$E$60/'Input'!$F$60*(1-'Contrib'!R$82)</f>
        <v>0</v>
      </c>
      <c r="S28" s="38">
        <f>100*'AMD'!J44*'LAFs'!J$264*S$11*'Input'!$E$60/'Input'!$F$60*(1-'Contrib'!S$82)</f>
        <v>0</v>
      </c>
      <c r="T28" s="17"/>
    </row>
    <row r="29" spans="1:20">
      <c r="A29" s="4" t="s">
        <v>188</v>
      </c>
      <c r="B29" s="38">
        <f>100*'AMD'!B45*'LAFs'!B$265*B$11*'Input'!$E$60/'Input'!$F$60*(1-'Contrib'!B$83)</f>
        <v>0</v>
      </c>
      <c r="C29" s="38">
        <f>100*'AMD'!C45*'LAFs'!C$265*C$11*'Input'!$E$60/'Input'!$F$60*(1-'Contrib'!C$83)</f>
        <v>0</v>
      </c>
      <c r="D29" s="38">
        <f>100*'AMD'!D45*'LAFs'!D$265*D$11*'Input'!$E$60/'Input'!$F$60*(1-'Contrib'!D$83)</f>
        <v>0</v>
      </c>
      <c r="E29" s="38">
        <f>100*'AMD'!E45*'LAFs'!E$265*E$11*'Input'!$E$60/'Input'!$F$60*(1-'Contrib'!E$83)</f>
        <v>0</v>
      </c>
      <c r="F29" s="38">
        <f>100*'AMD'!F45*'LAFs'!F$265*F$11*'Input'!$E$60/'Input'!$F$60*(1-'Contrib'!F$83)</f>
        <v>0</v>
      </c>
      <c r="G29" s="38">
        <f>100*'AMD'!G45*'LAFs'!G$265*G$11*'Input'!$E$60/'Input'!$F$60*(1-'Contrib'!G$83)</f>
        <v>0</v>
      </c>
      <c r="H29" s="38">
        <f>100*'AMD'!H45*'LAFs'!H$265*H$11*'Input'!$E$60/'Input'!$F$60*(1-'Contrib'!H$83)</f>
        <v>0</v>
      </c>
      <c r="I29" s="38">
        <f>100*'AMD'!I45*'LAFs'!I$265*I$11*'Input'!$E$60/'Input'!$F$60*(1-'Contrib'!I$83)</f>
        <v>0</v>
      </c>
      <c r="J29" s="38">
        <f>100*'AMD'!J45*'LAFs'!J$265*J$11*'Input'!$E$60/'Input'!$F$60*(1-'Contrib'!J$83)</f>
        <v>0</v>
      </c>
      <c r="K29" s="38">
        <f>100*'AMD'!B45*'LAFs'!B$265*K$11*'Input'!$E$60/'Input'!$F$60*(1-'Contrib'!K$83)</f>
        <v>0</v>
      </c>
      <c r="L29" s="38">
        <f>100*'AMD'!C45*'LAFs'!C$265*L$11*'Input'!$E$60/'Input'!$F$60*(1-'Contrib'!L$83)</f>
        <v>0</v>
      </c>
      <c r="M29" s="38">
        <f>100*'AMD'!D45*'LAFs'!D$265*M$11*'Input'!$E$60/'Input'!$F$60*(1-'Contrib'!M$83)</f>
        <v>0</v>
      </c>
      <c r="N29" s="38">
        <f>100*'AMD'!E45*'LAFs'!E$265*N$11*'Input'!$E$60/'Input'!$F$60*(1-'Contrib'!N$83)</f>
        <v>0</v>
      </c>
      <c r="O29" s="38">
        <f>100*'AMD'!F45*'LAFs'!F$265*O$11*'Input'!$E$60/'Input'!$F$60*(1-'Contrib'!O$83)</f>
        <v>0</v>
      </c>
      <c r="P29" s="38">
        <f>100*'AMD'!G45*'LAFs'!G$265*P$11*'Input'!$E$60/'Input'!$F$60*(1-'Contrib'!P$83)</f>
        <v>0</v>
      </c>
      <c r="Q29" s="38">
        <f>100*'AMD'!H45*'LAFs'!H$265*Q$11*'Input'!$E$60/'Input'!$F$60*(1-'Contrib'!Q$83)</f>
        <v>0</v>
      </c>
      <c r="R29" s="38">
        <f>100*'AMD'!I45*'LAFs'!I$265*R$11*'Input'!$E$60/'Input'!$F$60*(1-'Contrib'!R$83)</f>
        <v>0</v>
      </c>
      <c r="S29" s="38">
        <f>100*'AMD'!J45*'LAFs'!J$265*S$11*'Input'!$E$60/'Input'!$F$60*(1-'Contrib'!S$83)</f>
        <v>0</v>
      </c>
      <c r="T29" s="17"/>
    </row>
    <row r="30" spans="1:20">
      <c r="A30" s="4" t="s">
        <v>232</v>
      </c>
      <c r="B30" s="38">
        <f>100*'AMD'!B46*'LAFs'!B$266*B$11*'Input'!$E$60/'Input'!$F$60*(1-'Contrib'!B$84)</f>
        <v>0</v>
      </c>
      <c r="C30" s="38">
        <f>100*'AMD'!C46*'LAFs'!C$266*C$11*'Input'!$E$60/'Input'!$F$60*(1-'Contrib'!C$84)</f>
        <v>0</v>
      </c>
      <c r="D30" s="38">
        <f>100*'AMD'!D46*'LAFs'!D$266*D$11*'Input'!$E$60/'Input'!$F$60*(1-'Contrib'!D$84)</f>
        <v>0</v>
      </c>
      <c r="E30" s="38">
        <f>100*'AMD'!E46*'LAFs'!E$266*E$11*'Input'!$E$60/'Input'!$F$60*(1-'Contrib'!E$84)</f>
        <v>0</v>
      </c>
      <c r="F30" s="38">
        <f>100*'AMD'!F46*'LAFs'!F$266*F$11*'Input'!$E$60/'Input'!$F$60*(1-'Contrib'!F$84)</f>
        <v>0</v>
      </c>
      <c r="G30" s="38">
        <f>100*'AMD'!G46*'LAFs'!G$266*G$11*'Input'!$E$60/'Input'!$F$60*(1-'Contrib'!G$84)</f>
        <v>0</v>
      </c>
      <c r="H30" s="38">
        <f>100*'AMD'!H46*'LAFs'!H$266*H$11*'Input'!$E$60/'Input'!$F$60*(1-'Contrib'!H$84)</f>
        <v>0</v>
      </c>
      <c r="I30" s="38">
        <f>100*'AMD'!I46*'LAFs'!I$266*I$11*'Input'!$E$60/'Input'!$F$60*(1-'Contrib'!I$84)</f>
        <v>0</v>
      </c>
      <c r="J30" s="38">
        <f>100*'AMD'!J46*'LAFs'!J$266*J$11*'Input'!$E$60/'Input'!$F$60*(1-'Contrib'!J$84)</f>
        <v>0</v>
      </c>
      <c r="K30" s="38">
        <f>100*'AMD'!B46*'LAFs'!B$266*K$11*'Input'!$E$60/'Input'!$F$60*(1-'Contrib'!K$84)</f>
        <v>0</v>
      </c>
      <c r="L30" s="38">
        <f>100*'AMD'!C46*'LAFs'!C$266*L$11*'Input'!$E$60/'Input'!$F$60*(1-'Contrib'!L$84)</f>
        <v>0</v>
      </c>
      <c r="M30" s="38">
        <f>100*'AMD'!D46*'LAFs'!D$266*M$11*'Input'!$E$60/'Input'!$F$60*(1-'Contrib'!M$84)</f>
        <v>0</v>
      </c>
      <c r="N30" s="38">
        <f>100*'AMD'!E46*'LAFs'!E$266*N$11*'Input'!$E$60/'Input'!$F$60*(1-'Contrib'!N$84)</f>
        <v>0</v>
      </c>
      <c r="O30" s="38">
        <f>100*'AMD'!F46*'LAFs'!F$266*O$11*'Input'!$E$60/'Input'!$F$60*(1-'Contrib'!O$84)</f>
        <v>0</v>
      </c>
      <c r="P30" s="38">
        <f>100*'AMD'!G46*'LAFs'!G$266*P$11*'Input'!$E$60/'Input'!$F$60*(1-'Contrib'!P$84)</f>
        <v>0</v>
      </c>
      <c r="Q30" s="38">
        <f>100*'AMD'!H46*'LAFs'!H$266*Q$11*'Input'!$E$60/'Input'!$F$60*(1-'Contrib'!Q$84)</f>
        <v>0</v>
      </c>
      <c r="R30" s="38">
        <f>100*'AMD'!I46*'LAFs'!I$266*R$11*'Input'!$E$60/'Input'!$F$60*(1-'Contrib'!R$84)</f>
        <v>0</v>
      </c>
      <c r="S30" s="38">
        <f>100*'AMD'!J46*'LAFs'!J$266*S$11*'Input'!$E$60/'Input'!$F$60*(1-'Contrib'!S$84)</f>
        <v>0</v>
      </c>
      <c r="T30" s="17"/>
    </row>
    <row r="31" spans="1:20">
      <c r="A31" s="4" t="s">
        <v>189</v>
      </c>
      <c r="B31" s="38">
        <f>100*'AMD'!B47*'LAFs'!B$267*B$11*'Input'!$E$60/'Input'!$F$60*(1-'Contrib'!B$85)</f>
        <v>0</v>
      </c>
      <c r="C31" s="38">
        <f>100*'AMD'!C47*'LAFs'!C$267*C$11*'Input'!$E$60/'Input'!$F$60*(1-'Contrib'!C$85)</f>
        <v>0</v>
      </c>
      <c r="D31" s="38">
        <f>100*'AMD'!D47*'LAFs'!D$267*D$11*'Input'!$E$60/'Input'!$F$60*(1-'Contrib'!D$85)</f>
        <v>0</v>
      </c>
      <c r="E31" s="38">
        <f>100*'AMD'!E47*'LAFs'!E$267*E$11*'Input'!$E$60/'Input'!$F$60*(1-'Contrib'!E$85)</f>
        <v>0</v>
      </c>
      <c r="F31" s="38">
        <f>100*'AMD'!F47*'LAFs'!F$267*F$11*'Input'!$E$60/'Input'!$F$60*(1-'Contrib'!F$85)</f>
        <v>0</v>
      </c>
      <c r="G31" s="38">
        <f>100*'AMD'!G47*'LAFs'!G$267*G$11*'Input'!$E$60/'Input'!$F$60*(1-'Contrib'!G$85)</f>
        <v>0</v>
      </c>
      <c r="H31" s="38">
        <f>100*'AMD'!H47*'LAFs'!H$267*H$11*'Input'!$E$60/'Input'!$F$60*(1-'Contrib'!H$85)</f>
        <v>0</v>
      </c>
      <c r="I31" s="38">
        <f>100*'AMD'!I47*'LAFs'!I$267*I$11*'Input'!$E$60/'Input'!$F$60*(1-'Contrib'!I$85)</f>
        <v>0</v>
      </c>
      <c r="J31" s="38">
        <f>100*'AMD'!J47*'LAFs'!J$267*J$11*'Input'!$E$60/'Input'!$F$60*(1-'Contrib'!J$85)</f>
        <v>0</v>
      </c>
      <c r="K31" s="38">
        <f>100*'AMD'!B47*'LAFs'!B$267*K$11*'Input'!$E$60/'Input'!$F$60*(1-'Contrib'!K$85)</f>
        <v>0</v>
      </c>
      <c r="L31" s="38">
        <f>100*'AMD'!C47*'LAFs'!C$267*L$11*'Input'!$E$60/'Input'!$F$60*(1-'Contrib'!L$85)</f>
        <v>0</v>
      </c>
      <c r="M31" s="38">
        <f>100*'AMD'!D47*'LAFs'!D$267*M$11*'Input'!$E$60/'Input'!$F$60*(1-'Contrib'!M$85)</f>
        <v>0</v>
      </c>
      <c r="N31" s="38">
        <f>100*'AMD'!E47*'LAFs'!E$267*N$11*'Input'!$E$60/'Input'!$F$60*(1-'Contrib'!N$85)</f>
        <v>0</v>
      </c>
      <c r="O31" s="38">
        <f>100*'AMD'!F47*'LAFs'!F$267*O$11*'Input'!$E$60/'Input'!$F$60*(1-'Contrib'!O$85)</f>
        <v>0</v>
      </c>
      <c r="P31" s="38">
        <f>100*'AMD'!G47*'LAFs'!G$267*P$11*'Input'!$E$60/'Input'!$F$60*(1-'Contrib'!P$85)</f>
        <v>0</v>
      </c>
      <c r="Q31" s="38">
        <f>100*'AMD'!H47*'LAFs'!H$267*Q$11*'Input'!$E$60/'Input'!$F$60*(1-'Contrib'!Q$85)</f>
        <v>0</v>
      </c>
      <c r="R31" s="38">
        <f>100*'AMD'!I47*'LAFs'!I$267*R$11*'Input'!$E$60/'Input'!$F$60*(1-'Contrib'!R$85)</f>
        <v>0</v>
      </c>
      <c r="S31" s="38">
        <f>100*'AMD'!J47*'LAFs'!J$267*S$11*'Input'!$E$60/'Input'!$F$60*(1-'Contrib'!S$85)</f>
        <v>0</v>
      </c>
      <c r="T31" s="17"/>
    </row>
    <row r="32" spans="1:20">
      <c r="A32" s="4" t="s">
        <v>190</v>
      </c>
      <c r="B32" s="38">
        <f>100*'AMD'!B48*'LAFs'!B$268*B$11*'Input'!$E$60/'Input'!$F$60*(1-'Contrib'!B$86)</f>
        <v>0</v>
      </c>
      <c r="C32" s="38">
        <f>100*'AMD'!C48*'LAFs'!C$268*C$11*'Input'!$E$60/'Input'!$F$60*(1-'Contrib'!C$86)</f>
        <v>0</v>
      </c>
      <c r="D32" s="38">
        <f>100*'AMD'!D48*'LAFs'!D$268*D$11*'Input'!$E$60/'Input'!$F$60*(1-'Contrib'!D$86)</f>
        <v>0</v>
      </c>
      <c r="E32" s="38">
        <f>100*'AMD'!E48*'LAFs'!E$268*E$11*'Input'!$E$60/'Input'!$F$60*(1-'Contrib'!E$86)</f>
        <v>0</v>
      </c>
      <c r="F32" s="38">
        <f>100*'AMD'!F48*'LAFs'!F$268*F$11*'Input'!$E$60/'Input'!$F$60*(1-'Contrib'!F$86)</f>
        <v>0</v>
      </c>
      <c r="G32" s="38">
        <f>100*'AMD'!G48*'LAFs'!G$268*G$11*'Input'!$E$60/'Input'!$F$60*(1-'Contrib'!G$86)</f>
        <v>0</v>
      </c>
      <c r="H32" s="38">
        <f>100*'AMD'!H48*'LAFs'!H$268*H$11*'Input'!$E$60/'Input'!$F$60*(1-'Contrib'!H$86)</f>
        <v>0</v>
      </c>
      <c r="I32" s="38">
        <f>100*'AMD'!I48*'LAFs'!I$268*I$11*'Input'!$E$60/'Input'!$F$60*(1-'Contrib'!I$86)</f>
        <v>0</v>
      </c>
      <c r="J32" s="38">
        <f>100*'AMD'!J48*'LAFs'!J$268*J$11*'Input'!$E$60/'Input'!$F$60*(1-'Contrib'!J$86)</f>
        <v>0</v>
      </c>
      <c r="K32" s="38">
        <f>100*'AMD'!B48*'LAFs'!B$268*K$11*'Input'!$E$60/'Input'!$F$60*(1-'Contrib'!K$86)</f>
        <v>0</v>
      </c>
      <c r="L32" s="38">
        <f>100*'AMD'!C48*'LAFs'!C$268*L$11*'Input'!$E$60/'Input'!$F$60*(1-'Contrib'!L$86)</f>
        <v>0</v>
      </c>
      <c r="M32" s="38">
        <f>100*'AMD'!D48*'LAFs'!D$268*M$11*'Input'!$E$60/'Input'!$F$60*(1-'Contrib'!M$86)</f>
        <v>0</v>
      </c>
      <c r="N32" s="38">
        <f>100*'AMD'!E48*'LAFs'!E$268*N$11*'Input'!$E$60/'Input'!$F$60*(1-'Contrib'!N$86)</f>
        <v>0</v>
      </c>
      <c r="O32" s="38">
        <f>100*'AMD'!F48*'LAFs'!F$268*O$11*'Input'!$E$60/'Input'!$F$60*(1-'Contrib'!O$86)</f>
        <v>0</v>
      </c>
      <c r="P32" s="38">
        <f>100*'AMD'!G48*'LAFs'!G$268*P$11*'Input'!$E$60/'Input'!$F$60*(1-'Contrib'!P$86)</f>
        <v>0</v>
      </c>
      <c r="Q32" s="38">
        <f>100*'AMD'!H48*'LAFs'!H$268*Q$11*'Input'!$E$60/'Input'!$F$60*(1-'Contrib'!Q$86)</f>
        <v>0</v>
      </c>
      <c r="R32" s="38">
        <f>100*'AMD'!I48*'LAFs'!I$268*R$11*'Input'!$E$60/'Input'!$F$60*(1-'Contrib'!R$86)</f>
        <v>0</v>
      </c>
      <c r="S32" s="38">
        <f>100*'AMD'!J48*'LAFs'!J$268*S$11*'Input'!$E$60/'Input'!$F$60*(1-'Contrib'!S$86)</f>
        <v>0</v>
      </c>
      <c r="T32" s="17"/>
    </row>
    <row r="33" spans="1:20">
      <c r="A33" s="4" t="s">
        <v>210</v>
      </c>
      <c r="B33" s="38">
        <f>100*'AMD'!B49*'LAFs'!B$269*B$11*'Input'!$E$60/'Input'!$F$60*(1-'Contrib'!B$87)</f>
        <v>0</v>
      </c>
      <c r="C33" s="38">
        <f>100*'AMD'!C49*'LAFs'!C$269*C$11*'Input'!$E$60/'Input'!$F$60*(1-'Contrib'!C$87)</f>
        <v>0</v>
      </c>
      <c r="D33" s="38">
        <f>100*'AMD'!D49*'LAFs'!D$269*D$11*'Input'!$E$60/'Input'!$F$60*(1-'Contrib'!D$87)</f>
        <v>0</v>
      </c>
      <c r="E33" s="38">
        <f>100*'AMD'!E49*'LAFs'!E$269*E$11*'Input'!$E$60/'Input'!$F$60*(1-'Contrib'!E$87)</f>
        <v>0</v>
      </c>
      <c r="F33" s="38">
        <f>100*'AMD'!F49*'LAFs'!F$269*F$11*'Input'!$E$60/'Input'!$F$60*(1-'Contrib'!F$87)</f>
        <v>0</v>
      </c>
      <c r="G33" s="38">
        <f>100*'AMD'!G49*'LAFs'!G$269*G$11*'Input'!$E$60/'Input'!$F$60*(1-'Contrib'!G$87)</f>
        <v>0</v>
      </c>
      <c r="H33" s="38">
        <f>100*'AMD'!H49*'LAFs'!H$269*H$11*'Input'!$E$60/'Input'!$F$60*(1-'Contrib'!H$87)</f>
        <v>0</v>
      </c>
      <c r="I33" s="38">
        <f>100*'AMD'!I49*'LAFs'!I$269*I$11*'Input'!$E$60/'Input'!$F$60*(1-'Contrib'!I$87)</f>
        <v>0</v>
      </c>
      <c r="J33" s="38">
        <f>100*'AMD'!J49*'LAFs'!J$269*J$11*'Input'!$E$60/'Input'!$F$60*(1-'Contrib'!J$87)</f>
        <v>0</v>
      </c>
      <c r="K33" s="38">
        <f>100*'AMD'!B49*'LAFs'!B$269*K$11*'Input'!$E$60/'Input'!$F$60*(1-'Contrib'!K$87)</f>
        <v>0</v>
      </c>
      <c r="L33" s="38">
        <f>100*'AMD'!C49*'LAFs'!C$269*L$11*'Input'!$E$60/'Input'!$F$60*(1-'Contrib'!L$87)</f>
        <v>0</v>
      </c>
      <c r="M33" s="38">
        <f>100*'AMD'!D49*'LAFs'!D$269*M$11*'Input'!$E$60/'Input'!$F$60*(1-'Contrib'!M$87)</f>
        <v>0</v>
      </c>
      <c r="N33" s="38">
        <f>100*'AMD'!E49*'LAFs'!E$269*N$11*'Input'!$E$60/'Input'!$F$60*(1-'Contrib'!N$87)</f>
        <v>0</v>
      </c>
      <c r="O33" s="38">
        <f>100*'AMD'!F49*'LAFs'!F$269*O$11*'Input'!$E$60/'Input'!$F$60*(1-'Contrib'!O$87)</f>
        <v>0</v>
      </c>
      <c r="P33" s="38">
        <f>100*'AMD'!G49*'LAFs'!G$269*P$11*'Input'!$E$60/'Input'!$F$60*(1-'Contrib'!P$87)</f>
        <v>0</v>
      </c>
      <c r="Q33" s="38">
        <f>100*'AMD'!H49*'LAFs'!H$269*Q$11*'Input'!$E$60/'Input'!$F$60*(1-'Contrib'!Q$87)</f>
        <v>0</v>
      </c>
      <c r="R33" s="38">
        <f>100*'AMD'!I49*'LAFs'!I$269*R$11*'Input'!$E$60/'Input'!$F$60*(1-'Contrib'!R$87)</f>
        <v>0</v>
      </c>
      <c r="S33" s="38">
        <f>100*'AMD'!J49*'LAFs'!J$269*S$11*'Input'!$E$60/'Input'!$F$60*(1-'Contrib'!S$87)</f>
        <v>0</v>
      </c>
      <c r="T33" s="17"/>
    </row>
    <row r="34" spans="1:20">
      <c r="A34" s="4" t="s">
        <v>191</v>
      </c>
      <c r="B34" s="38">
        <f>100*'AMD'!B50*'LAFs'!B$270*B$11*'Input'!$E$60/'Input'!$F$60*(1-'Contrib'!B$88)</f>
        <v>0</v>
      </c>
      <c r="C34" s="38">
        <f>100*'AMD'!C50*'LAFs'!C$270*C$11*'Input'!$E$60/'Input'!$F$60*(1-'Contrib'!C$88)</f>
        <v>0</v>
      </c>
      <c r="D34" s="38">
        <f>100*'AMD'!D50*'LAFs'!D$270*D$11*'Input'!$E$60/'Input'!$F$60*(1-'Contrib'!D$88)</f>
        <v>0</v>
      </c>
      <c r="E34" s="38">
        <f>100*'AMD'!E50*'LAFs'!E$270*E$11*'Input'!$E$60/'Input'!$F$60*(1-'Contrib'!E$88)</f>
        <v>0</v>
      </c>
      <c r="F34" s="38">
        <f>100*'AMD'!F50*'LAFs'!F$270*F$11*'Input'!$E$60/'Input'!$F$60*(1-'Contrib'!F$88)</f>
        <v>0</v>
      </c>
      <c r="G34" s="38">
        <f>100*'AMD'!G50*'LAFs'!G$270*G$11*'Input'!$E$60/'Input'!$F$60*(1-'Contrib'!G$88)</f>
        <v>0</v>
      </c>
      <c r="H34" s="38">
        <f>100*'AMD'!H50*'LAFs'!H$270*H$11*'Input'!$E$60/'Input'!$F$60*(1-'Contrib'!H$88)</f>
        <v>0</v>
      </c>
      <c r="I34" s="38">
        <f>100*'AMD'!I50*'LAFs'!I$270*I$11*'Input'!$E$60/'Input'!$F$60*(1-'Contrib'!I$88)</f>
        <v>0</v>
      </c>
      <c r="J34" s="38">
        <f>100*'AMD'!J50*'LAFs'!J$270*J$11*'Input'!$E$60/'Input'!$F$60*(1-'Contrib'!J$88)</f>
        <v>0</v>
      </c>
      <c r="K34" s="38">
        <f>100*'AMD'!B50*'LAFs'!B$270*K$11*'Input'!$E$60/'Input'!$F$60*(1-'Contrib'!K$88)</f>
        <v>0</v>
      </c>
      <c r="L34" s="38">
        <f>100*'AMD'!C50*'LAFs'!C$270*L$11*'Input'!$E$60/'Input'!$F$60*(1-'Contrib'!L$88)</f>
        <v>0</v>
      </c>
      <c r="M34" s="38">
        <f>100*'AMD'!D50*'LAFs'!D$270*M$11*'Input'!$E$60/'Input'!$F$60*(1-'Contrib'!M$88)</f>
        <v>0</v>
      </c>
      <c r="N34" s="38">
        <f>100*'AMD'!E50*'LAFs'!E$270*N$11*'Input'!$E$60/'Input'!$F$60*(1-'Contrib'!N$88)</f>
        <v>0</v>
      </c>
      <c r="O34" s="38">
        <f>100*'AMD'!F50*'LAFs'!F$270*O$11*'Input'!$E$60/'Input'!$F$60*(1-'Contrib'!O$88)</f>
        <v>0</v>
      </c>
      <c r="P34" s="38">
        <f>100*'AMD'!G50*'LAFs'!G$270*P$11*'Input'!$E$60/'Input'!$F$60*(1-'Contrib'!P$88)</f>
        <v>0</v>
      </c>
      <c r="Q34" s="38">
        <f>100*'AMD'!H50*'LAFs'!H$270*Q$11*'Input'!$E$60/'Input'!$F$60*(1-'Contrib'!Q$88)</f>
        <v>0</v>
      </c>
      <c r="R34" s="38">
        <f>100*'AMD'!I50*'LAFs'!I$270*R$11*'Input'!$E$60/'Input'!$F$60*(1-'Contrib'!R$88)</f>
        <v>0</v>
      </c>
      <c r="S34" s="38">
        <f>100*'AMD'!J50*'LAFs'!J$270*S$11*'Input'!$E$60/'Input'!$F$60*(1-'Contrib'!S$88)</f>
        <v>0</v>
      </c>
      <c r="T34" s="17"/>
    </row>
    <row r="35" spans="1:20">
      <c r="A35" s="4" t="s">
        <v>192</v>
      </c>
      <c r="B35" s="38">
        <f>100*'AMD'!B51*'LAFs'!B$271*B$11*'Input'!$E$60/'Input'!$F$60*(1-'Contrib'!B$89)</f>
        <v>0</v>
      </c>
      <c r="C35" s="38">
        <f>100*'AMD'!C51*'LAFs'!C$271*C$11*'Input'!$E$60/'Input'!$F$60*(1-'Contrib'!C$89)</f>
        <v>0</v>
      </c>
      <c r="D35" s="38">
        <f>100*'AMD'!D51*'LAFs'!D$271*D$11*'Input'!$E$60/'Input'!$F$60*(1-'Contrib'!D$89)</f>
        <v>0</v>
      </c>
      <c r="E35" s="38">
        <f>100*'AMD'!E51*'LAFs'!E$271*E$11*'Input'!$E$60/'Input'!$F$60*(1-'Contrib'!E$89)</f>
        <v>0</v>
      </c>
      <c r="F35" s="38">
        <f>100*'AMD'!F51*'LAFs'!F$271*F$11*'Input'!$E$60/'Input'!$F$60*(1-'Contrib'!F$89)</f>
        <v>0</v>
      </c>
      <c r="G35" s="38">
        <f>100*'AMD'!G51*'LAFs'!G$271*G$11*'Input'!$E$60/'Input'!$F$60*(1-'Contrib'!G$89)</f>
        <v>0</v>
      </c>
      <c r="H35" s="38">
        <f>100*'AMD'!H51*'LAFs'!H$271*H$11*'Input'!$E$60/'Input'!$F$60*(1-'Contrib'!H$89)</f>
        <v>0</v>
      </c>
      <c r="I35" s="38">
        <f>100*'AMD'!I51*'LAFs'!I$271*I$11*'Input'!$E$60/'Input'!$F$60*(1-'Contrib'!I$89)</f>
        <v>0</v>
      </c>
      <c r="J35" s="38">
        <f>100*'AMD'!J51*'LAFs'!J$271*J$11*'Input'!$E$60/'Input'!$F$60*(1-'Contrib'!J$89)</f>
        <v>0</v>
      </c>
      <c r="K35" s="38">
        <f>100*'AMD'!B51*'LAFs'!B$271*K$11*'Input'!$E$60/'Input'!$F$60*(1-'Contrib'!K$89)</f>
        <v>0</v>
      </c>
      <c r="L35" s="38">
        <f>100*'AMD'!C51*'LAFs'!C$271*L$11*'Input'!$E$60/'Input'!$F$60*(1-'Contrib'!L$89)</f>
        <v>0</v>
      </c>
      <c r="M35" s="38">
        <f>100*'AMD'!D51*'LAFs'!D$271*M$11*'Input'!$E$60/'Input'!$F$60*(1-'Contrib'!M$89)</f>
        <v>0</v>
      </c>
      <c r="N35" s="38">
        <f>100*'AMD'!E51*'LAFs'!E$271*N$11*'Input'!$E$60/'Input'!$F$60*(1-'Contrib'!N$89)</f>
        <v>0</v>
      </c>
      <c r="O35" s="38">
        <f>100*'AMD'!F51*'LAFs'!F$271*O$11*'Input'!$E$60/'Input'!$F$60*(1-'Contrib'!O$89)</f>
        <v>0</v>
      </c>
      <c r="P35" s="38">
        <f>100*'AMD'!G51*'LAFs'!G$271*P$11*'Input'!$E$60/'Input'!$F$60*(1-'Contrib'!P$89)</f>
        <v>0</v>
      </c>
      <c r="Q35" s="38">
        <f>100*'AMD'!H51*'LAFs'!H$271*Q$11*'Input'!$E$60/'Input'!$F$60*(1-'Contrib'!Q$89)</f>
        <v>0</v>
      </c>
      <c r="R35" s="38">
        <f>100*'AMD'!I51*'LAFs'!I$271*R$11*'Input'!$E$60/'Input'!$F$60*(1-'Contrib'!R$89)</f>
        <v>0</v>
      </c>
      <c r="S35" s="38">
        <f>100*'AMD'!J51*'LAFs'!J$271*S$11*'Input'!$E$60/'Input'!$F$60*(1-'Contrib'!S$89)</f>
        <v>0</v>
      </c>
      <c r="T35" s="17"/>
    </row>
    <row r="36" spans="1:20">
      <c r="A36" s="4" t="s">
        <v>193</v>
      </c>
      <c r="B36" s="38">
        <f>100*'AMD'!B52*'LAFs'!B$272*B$11*'Input'!$E$60/'Input'!$F$60*(1-'Contrib'!B$90)</f>
        <v>0</v>
      </c>
      <c r="C36" s="38">
        <f>100*'AMD'!C52*'LAFs'!C$272*C$11*'Input'!$E$60/'Input'!$F$60*(1-'Contrib'!C$90)</f>
        <v>0</v>
      </c>
      <c r="D36" s="38">
        <f>100*'AMD'!D52*'LAFs'!D$272*D$11*'Input'!$E$60/'Input'!$F$60*(1-'Contrib'!D$90)</f>
        <v>0</v>
      </c>
      <c r="E36" s="38">
        <f>100*'AMD'!E52*'LAFs'!E$272*E$11*'Input'!$E$60/'Input'!$F$60*(1-'Contrib'!E$90)</f>
        <v>0</v>
      </c>
      <c r="F36" s="38">
        <f>100*'AMD'!F52*'LAFs'!F$272*F$11*'Input'!$E$60/'Input'!$F$60*(1-'Contrib'!F$90)</f>
        <v>0</v>
      </c>
      <c r="G36" s="38">
        <f>100*'AMD'!G52*'LAFs'!G$272*G$11*'Input'!$E$60/'Input'!$F$60*(1-'Contrib'!G$90)</f>
        <v>0</v>
      </c>
      <c r="H36" s="38">
        <f>100*'AMD'!H52*'LAFs'!H$272*H$11*'Input'!$E$60/'Input'!$F$60*(1-'Contrib'!H$90)</f>
        <v>0</v>
      </c>
      <c r="I36" s="38">
        <f>100*'AMD'!I52*'LAFs'!I$272*I$11*'Input'!$E$60/'Input'!$F$60*(1-'Contrib'!I$90)</f>
        <v>0</v>
      </c>
      <c r="J36" s="38">
        <f>100*'AMD'!J52*'LAFs'!J$272*J$11*'Input'!$E$60/'Input'!$F$60*(1-'Contrib'!J$90)</f>
        <v>0</v>
      </c>
      <c r="K36" s="38">
        <f>100*'AMD'!B52*'LAFs'!B$272*K$11*'Input'!$E$60/'Input'!$F$60*(1-'Contrib'!K$90)</f>
        <v>0</v>
      </c>
      <c r="L36" s="38">
        <f>100*'AMD'!C52*'LAFs'!C$272*L$11*'Input'!$E$60/'Input'!$F$60*(1-'Contrib'!L$90)</f>
        <v>0</v>
      </c>
      <c r="M36" s="38">
        <f>100*'AMD'!D52*'LAFs'!D$272*M$11*'Input'!$E$60/'Input'!$F$60*(1-'Contrib'!M$90)</f>
        <v>0</v>
      </c>
      <c r="N36" s="38">
        <f>100*'AMD'!E52*'LAFs'!E$272*N$11*'Input'!$E$60/'Input'!$F$60*(1-'Contrib'!N$90)</f>
        <v>0</v>
      </c>
      <c r="O36" s="38">
        <f>100*'AMD'!F52*'LAFs'!F$272*O$11*'Input'!$E$60/'Input'!$F$60*(1-'Contrib'!O$90)</f>
        <v>0</v>
      </c>
      <c r="P36" s="38">
        <f>100*'AMD'!G52*'LAFs'!G$272*P$11*'Input'!$E$60/'Input'!$F$60*(1-'Contrib'!P$90)</f>
        <v>0</v>
      </c>
      <c r="Q36" s="38">
        <f>100*'AMD'!H52*'LAFs'!H$272*Q$11*'Input'!$E$60/'Input'!$F$60*(1-'Contrib'!Q$90)</f>
        <v>0</v>
      </c>
      <c r="R36" s="38">
        <f>100*'AMD'!I52*'LAFs'!I$272*R$11*'Input'!$E$60/'Input'!$F$60*(1-'Contrib'!R$90)</f>
        <v>0</v>
      </c>
      <c r="S36" s="38">
        <f>100*'AMD'!J52*'LAFs'!J$272*S$11*'Input'!$E$60/'Input'!$F$60*(1-'Contrib'!S$90)</f>
        <v>0</v>
      </c>
      <c r="T36" s="17"/>
    </row>
    <row r="37" spans="1:20">
      <c r="A37" s="4" t="s">
        <v>194</v>
      </c>
      <c r="B37" s="38">
        <f>100*'AMD'!B53*'LAFs'!B$273*B$11*'Input'!$E$60/'Input'!$F$60*(1-'Contrib'!B$91)</f>
        <v>0</v>
      </c>
      <c r="C37" s="38">
        <f>100*'AMD'!C53*'LAFs'!C$273*C$11*'Input'!$E$60/'Input'!$F$60*(1-'Contrib'!C$91)</f>
        <v>0</v>
      </c>
      <c r="D37" s="38">
        <f>100*'AMD'!D53*'LAFs'!D$273*D$11*'Input'!$E$60/'Input'!$F$60*(1-'Contrib'!D$91)</f>
        <v>0</v>
      </c>
      <c r="E37" s="38">
        <f>100*'AMD'!E53*'LAFs'!E$273*E$11*'Input'!$E$60/'Input'!$F$60*(1-'Contrib'!E$91)</f>
        <v>0</v>
      </c>
      <c r="F37" s="38">
        <f>100*'AMD'!F53*'LAFs'!F$273*F$11*'Input'!$E$60/'Input'!$F$60*(1-'Contrib'!F$91)</f>
        <v>0</v>
      </c>
      <c r="G37" s="38">
        <f>100*'AMD'!G53*'LAFs'!G$273*G$11*'Input'!$E$60/'Input'!$F$60*(1-'Contrib'!G$91)</f>
        <v>0</v>
      </c>
      <c r="H37" s="38">
        <f>100*'AMD'!H53*'LAFs'!H$273*H$11*'Input'!$E$60/'Input'!$F$60*(1-'Contrib'!H$91)</f>
        <v>0</v>
      </c>
      <c r="I37" s="38">
        <f>100*'AMD'!I53*'LAFs'!I$273*I$11*'Input'!$E$60/'Input'!$F$60*(1-'Contrib'!I$91)</f>
        <v>0</v>
      </c>
      <c r="J37" s="38">
        <f>100*'AMD'!J53*'LAFs'!J$273*J$11*'Input'!$E$60/'Input'!$F$60*(1-'Contrib'!J$91)</f>
        <v>0</v>
      </c>
      <c r="K37" s="38">
        <f>100*'AMD'!B53*'LAFs'!B$273*K$11*'Input'!$E$60/'Input'!$F$60*(1-'Contrib'!K$91)</f>
        <v>0</v>
      </c>
      <c r="L37" s="38">
        <f>100*'AMD'!C53*'LAFs'!C$273*L$11*'Input'!$E$60/'Input'!$F$60*(1-'Contrib'!L$91)</f>
        <v>0</v>
      </c>
      <c r="M37" s="38">
        <f>100*'AMD'!D53*'LAFs'!D$273*M$11*'Input'!$E$60/'Input'!$F$60*(1-'Contrib'!M$91)</f>
        <v>0</v>
      </c>
      <c r="N37" s="38">
        <f>100*'AMD'!E53*'LAFs'!E$273*N$11*'Input'!$E$60/'Input'!$F$60*(1-'Contrib'!N$91)</f>
        <v>0</v>
      </c>
      <c r="O37" s="38">
        <f>100*'AMD'!F53*'LAFs'!F$273*O$11*'Input'!$E$60/'Input'!$F$60*(1-'Contrib'!O$91)</f>
        <v>0</v>
      </c>
      <c r="P37" s="38">
        <f>100*'AMD'!G53*'LAFs'!G$273*P$11*'Input'!$E$60/'Input'!$F$60*(1-'Contrib'!P$91)</f>
        <v>0</v>
      </c>
      <c r="Q37" s="38">
        <f>100*'AMD'!H53*'LAFs'!H$273*Q$11*'Input'!$E$60/'Input'!$F$60*(1-'Contrib'!Q$91)</f>
        <v>0</v>
      </c>
      <c r="R37" s="38">
        <f>100*'AMD'!I53*'LAFs'!I$273*R$11*'Input'!$E$60/'Input'!$F$60*(1-'Contrib'!R$91)</f>
        <v>0</v>
      </c>
      <c r="S37" s="38">
        <f>100*'AMD'!J53*'LAFs'!J$273*S$11*'Input'!$E$60/'Input'!$F$60*(1-'Contrib'!S$91)</f>
        <v>0</v>
      </c>
      <c r="T37" s="17"/>
    </row>
    <row r="38" spans="1:20">
      <c r="A38" s="4" t="s">
        <v>211</v>
      </c>
      <c r="B38" s="38">
        <f>100*'AMD'!B54*'LAFs'!B$274*B$11*'Input'!$E$60/'Input'!$F$60*(1-'Contrib'!B$92)</f>
        <v>0</v>
      </c>
      <c r="C38" s="38">
        <f>100*'AMD'!C54*'LAFs'!C$274*C$11*'Input'!$E$60/'Input'!$F$60*(1-'Contrib'!C$92)</f>
        <v>0</v>
      </c>
      <c r="D38" s="38">
        <f>100*'AMD'!D54*'LAFs'!D$274*D$11*'Input'!$E$60/'Input'!$F$60*(1-'Contrib'!D$92)</f>
        <v>0</v>
      </c>
      <c r="E38" s="38">
        <f>100*'AMD'!E54*'LAFs'!E$274*E$11*'Input'!$E$60/'Input'!$F$60*(1-'Contrib'!E$92)</f>
        <v>0</v>
      </c>
      <c r="F38" s="38">
        <f>100*'AMD'!F54*'LAFs'!F$274*F$11*'Input'!$E$60/'Input'!$F$60*(1-'Contrib'!F$92)</f>
        <v>0</v>
      </c>
      <c r="G38" s="38">
        <f>100*'AMD'!G54*'LAFs'!G$274*G$11*'Input'!$E$60/'Input'!$F$60*(1-'Contrib'!G$92)</f>
        <v>0</v>
      </c>
      <c r="H38" s="38">
        <f>100*'AMD'!H54*'LAFs'!H$274*H$11*'Input'!$E$60/'Input'!$F$60*(1-'Contrib'!H$92)</f>
        <v>0</v>
      </c>
      <c r="I38" s="38">
        <f>100*'AMD'!I54*'LAFs'!I$274*I$11*'Input'!$E$60/'Input'!$F$60*(1-'Contrib'!I$92)</f>
        <v>0</v>
      </c>
      <c r="J38" s="38">
        <f>100*'AMD'!J54*'LAFs'!J$274*J$11*'Input'!$E$60/'Input'!$F$60*(1-'Contrib'!J$92)</f>
        <v>0</v>
      </c>
      <c r="K38" s="38">
        <f>100*'AMD'!B54*'LAFs'!B$274*K$11*'Input'!$E$60/'Input'!$F$60*(1-'Contrib'!K$92)</f>
        <v>0</v>
      </c>
      <c r="L38" s="38">
        <f>100*'AMD'!C54*'LAFs'!C$274*L$11*'Input'!$E$60/'Input'!$F$60*(1-'Contrib'!L$92)</f>
        <v>0</v>
      </c>
      <c r="M38" s="38">
        <f>100*'AMD'!D54*'LAFs'!D$274*M$11*'Input'!$E$60/'Input'!$F$60*(1-'Contrib'!M$92)</f>
        <v>0</v>
      </c>
      <c r="N38" s="38">
        <f>100*'AMD'!E54*'LAFs'!E$274*N$11*'Input'!$E$60/'Input'!$F$60*(1-'Contrib'!N$92)</f>
        <v>0</v>
      </c>
      <c r="O38" s="38">
        <f>100*'AMD'!F54*'LAFs'!F$274*O$11*'Input'!$E$60/'Input'!$F$60*(1-'Contrib'!O$92)</f>
        <v>0</v>
      </c>
      <c r="P38" s="38">
        <f>100*'AMD'!G54*'LAFs'!G$274*P$11*'Input'!$E$60/'Input'!$F$60*(1-'Contrib'!P$92)</f>
        <v>0</v>
      </c>
      <c r="Q38" s="38">
        <f>100*'AMD'!H54*'LAFs'!H$274*Q$11*'Input'!$E$60/'Input'!$F$60*(1-'Contrib'!Q$92)</f>
        <v>0</v>
      </c>
      <c r="R38" s="38">
        <f>100*'AMD'!I54*'LAFs'!I$274*R$11*'Input'!$E$60/'Input'!$F$60*(1-'Contrib'!R$92)</f>
        <v>0</v>
      </c>
      <c r="S38" s="38">
        <f>100*'AMD'!J54*'LAFs'!J$274*S$11*'Input'!$E$60/'Input'!$F$60*(1-'Contrib'!S$92)</f>
        <v>0</v>
      </c>
      <c r="T38" s="17"/>
    </row>
    <row r="39" spans="1:20">
      <c r="A39" s="4" t="s">
        <v>233</v>
      </c>
      <c r="B39" s="38">
        <f>100*'AMD'!B55*'LAFs'!B$275*B$11*'Input'!$E$60/'Input'!$F$60*(1-'Contrib'!B$93)</f>
        <v>0</v>
      </c>
      <c r="C39" s="38">
        <f>100*'AMD'!C55*'LAFs'!C$275*C$11*'Input'!$E$60/'Input'!$F$60*(1-'Contrib'!C$93)</f>
        <v>0</v>
      </c>
      <c r="D39" s="38">
        <f>100*'AMD'!D55*'LAFs'!D$275*D$11*'Input'!$E$60/'Input'!$F$60*(1-'Contrib'!D$93)</f>
        <v>0</v>
      </c>
      <c r="E39" s="38">
        <f>100*'AMD'!E55*'LAFs'!E$275*E$11*'Input'!$E$60/'Input'!$F$60*(1-'Contrib'!E$93)</f>
        <v>0</v>
      </c>
      <c r="F39" s="38">
        <f>100*'AMD'!F55*'LAFs'!F$275*F$11*'Input'!$E$60/'Input'!$F$60*(1-'Contrib'!F$93)</f>
        <v>0</v>
      </c>
      <c r="G39" s="38">
        <f>100*'AMD'!G55*'LAFs'!G$275*G$11*'Input'!$E$60/'Input'!$F$60*(1-'Contrib'!G$93)</f>
        <v>0</v>
      </c>
      <c r="H39" s="38">
        <f>100*'AMD'!H55*'LAFs'!H$275*H$11*'Input'!$E$60/'Input'!$F$60*(1-'Contrib'!H$93)</f>
        <v>0</v>
      </c>
      <c r="I39" s="38">
        <f>100*'AMD'!I55*'LAFs'!I$275*I$11*'Input'!$E$60/'Input'!$F$60*(1-'Contrib'!I$93)</f>
        <v>0</v>
      </c>
      <c r="J39" s="38">
        <f>100*'AMD'!J55*'LAFs'!J$275*J$11*'Input'!$E$60/'Input'!$F$60*(1-'Contrib'!J$93)</f>
        <v>0</v>
      </c>
      <c r="K39" s="38">
        <f>100*'AMD'!B55*'LAFs'!B$275*K$11*'Input'!$E$60/'Input'!$F$60*(1-'Contrib'!K$93)</f>
        <v>0</v>
      </c>
      <c r="L39" s="38">
        <f>100*'AMD'!C55*'LAFs'!C$275*L$11*'Input'!$E$60/'Input'!$F$60*(1-'Contrib'!L$93)</f>
        <v>0</v>
      </c>
      <c r="M39" s="38">
        <f>100*'AMD'!D55*'LAFs'!D$275*M$11*'Input'!$E$60/'Input'!$F$60*(1-'Contrib'!M$93)</f>
        <v>0</v>
      </c>
      <c r="N39" s="38">
        <f>100*'AMD'!E55*'LAFs'!E$275*N$11*'Input'!$E$60/'Input'!$F$60*(1-'Contrib'!N$93)</f>
        <v>0</v>
      </c>
      <c r="O39" s="38">
        <f>100*'AMD'!F55*'LAFs'!F$275*O$11*'Input'!$E$60/'Input'!$F$60*(1-'Contrib'!O$93)</f>
        <v>0</v>
      </c>
      <c r="P39" s="38">
        <f>100*'AMD'!G55*'LAFs'!G$275*P$11*'Input'!$E$60/'Input'!$F$60*(1-'Contrib'!P$93)</f>
        <v>0</v>
      </c>
      <c r="Q39" s="38">
        <f>100*'AMD'!H55*'LAFs'!H$275*Q$11*'Input'!$E$60/'Input'!$F$60*(1-'Contrib'!Q$93)</f>
        <v>0</v>
      </c>
      <c r="R39" s="38">
        <f>100*'AMD'!I55*'LAFs'!I$275*R$11*'Input'!$E$60/'Input'!$F$60*(1-'Contrib'!R$93)</f>
        <v>0</v>
      </c>
      <c r="S39" s="38">
        <f>100*'AMD'!J55*'LAFs'!J$275*S$11*'Input'!$E$60/'Input'!$F$60*(1-'Contrib'!S$93)</f>
        <v>0</v>
      </c>
      <c r="T39" s="17"/>
    </row>
    <row r="40" spans="1:20">
      <c r="A40" s="4" t="s">
        <v>234</v>
      </c>
      <c r="B40" s="38">
        <f>100*'AMD'!B56*'LAFs'!B$276*B$11*'Input'!$E$60/'Input'!$F$60*(1-'Contrib'!B$94)</f>
        <v>0</v>
      </c>
      <c r="C40" s="38">
        <f>100*'AMD'!C56*'LAFs'!C$276*C$11*'Input'!$E$60/'Input'!$F$60*(1-'Contrib'!C$94)</f>
        <v>0</v>
      </c>
      <c r="D40" s="38">
        <f>100*'AMD'!D56*'LAFs'!D$276*D$11*'Input'!$E$60/'Input'!$F$60*(1-'Contrib'!D$94)</f>
        <v>0</v>
      </c>
      <c r="E40" s="38">
        <f>100*'AMD'!E56*'LAFs'!E$276*E$11*'Input'!$E$60/'Input'!$F$60*(1-'Contrib'!E$94)</f>
        <v>0</v>
      </c>
      <c r="F40" s="38">
        <f>100*'AMD'!F56*'LAFs'!F$276*F$11*'Input'!$E$60/'Input'!$F$60*(1-'Contrib'!F$94)</f>
        <v>0</v>
      </c>
      <c r="G40" s="38">
        <f>100*'AMD'!G56*'LAFs'!G$276*G$11*'Input'!$E$60/'Input'!$F$60*(1-'Contrib'!G$94)</f>
        <v>0</v>
      </c>
      <c r="H40" s="38">
        <f>100*'AMD'!H56*'LAFs'!H$276*H$11*'Input'!$E$60/'Input'!$F$60*(1-'Contrib'!H$94)</f>
        <v>0</v>
      </c>
      <c r="I40" s="38">
        <f>100*'AMD'!I56*'LAFs'!I$276*I$11*'Input'!$E$60/'Input'!$F$60*(1-'Contrib'!I$94)</f>
        <v>0</v>
      </c>
      <c r="J40" s="38">
        <f>100*'AMD'!J56*'LAFs'!J$276*J$11*'Input'!$E$60/'Input'!$F$60*(1-'Contrib'!J$94)</f>
        <v>0</v>
      </c>
      <c r="K40" s="38">
        <f>100*'AMD'!B56*'LAFs'!B$276*K$11*'Input'!$E$60/'Input'!$F$60*(1-'Contrib'!K$94)</f>
        <v>0</v>
      </c>
      <c r="L40" s="38">
        <f>100*'AMD'!C56*'LAFs'!C$276*L$11*'Input'!$E$60/'Input'!$F$60*(1-'Contrib'!L$94)</f>
        <v>0</v>
      </c>
      <c r="M40" s="38">
        <f>100*'AMD'!D56*'LAFs'!D$276*M$11*'Input'!$E$60/'Input'!$F$60*(1-'Contrib'!M$94)</f>
        <v>0</v>
      </c>
      <c r="N40" s="38">
        <f>100*'AMD'!E56*'LAFs'!E$276*N$11*'Input'!$E$60/'Input'!$F$60*(1-'Contrib'!N$94)</f>
        <v>0</v>
      </c>
      <c r="O40" s="38">
        <f>100*'AMD'!F56*'LAFs'!F$276*O$11*'Input'!$E$60/'Input'!$F$60*(1-'Contrib'!O$94)</f>
        <v>0</v>
      </c>
      <c r="P40" s="38">
        <f>100*'AMD'!G56*'LAFs'!G$276*P$11*'Input'!$E$60/'Input'!$F$60*(1-'Contrib'!P$94)</f>
        <v>0</v>
      </c>
      <c r="Q40" s="38">
        <f>100*'AMD'!H56*'LAFs'!H$276*Q$11*'Input'!$E$60/'Input'!$F$60*(1-'Contrib'!Q$94)</f>
        <v>0</v>
      </c>
      <c r="R40" s="38">
        <f>100*'AMD'!I56*'LAFs'!I$276*R$11*'Input'!$E$60/'Input'!$F$60*(1-'Contrib'!R$94)</f>
        <v>0</v>
      </c>
      <c r="S40" s="38">
        <f>100*'AMD'!J56*'LAFs'!J$276*S$11*'Input'!$E$60/'Input'!$F$60*(1-'Contrib'!S$94)</f>
        <v>0</v>
      </c>
      <c r="T40" s="17"/>
    </row>
    <row r="41" spans="1:20">
      <c r="A41" s="4" t="s">
        <v>235</v>
      </c>
      <c r="B41" s="38">
        <f>100*'AMD'!B57*'LAFs'!B$277*B$11*'Input'!$E$60/'Input'!$F$60*(1-'Contrib'!B$95)</f>
        <v>0</v>
      </c>
      <c r="C41" s="38">
        <f>100*'AMD'!C57*'LAFs'!C$277*C$11*'Input'!$E$60/'Input'!$F$60*(1-'Contrib'!C$95)</f>
        <v>0</v>
      </c>
      <c r="D41" s="38">
        <f>100*'AMD'!D57*'LAFs'!D$277*D$11*'Input'!$E$60/'Input'!$F$60*(1-'Contrib'!D$95)</f>
        <v>0</v>
      </c>
      <c r="E41" s="38">
        <f>100*'AMD'!E57*'LAFs'!E$277*E$11*'Input'!$E$60/'Input'!$F$60*(1-'Contrib'!E$95)</f>
        <v>0</v>
      </c>
      <c r="F41" s="38">
        <f>100*'AMD'!F57*'LAFs'!F$277*F$11*'Input'!$E$60/'Input'!$F$60*(1-'Contrib'!F$95)</f>
        <v>0</v>
      </c>
      <c r="G41" s="38">
        <f>100*'AMD'!G57*'LAFs'!G$277*G$11*'Input'!$E$60/'Input'!$F$60*(1-'Contrib'!G$95)</f>
        <v>0</v>
      </c>
      <c r="H41" s="38">
        <f>100*'AMD'!H57*'LAFs'!H$277*H$11*'Input'!$E$60/'Input'!$F$60*(1-'Contrib'!H$95)</f>
        <v>0</v>
      </c>
      <c r="I41" s="38">
        <f>100*'AMD'!I57*'LAFs'!I$277*I$11*'Input'!$E$60/'Input'!$F$60*(1-'Contrib'!I$95)</f>
        <v>0</v>
      </c>
      <c r="J41" s="38">
        <f>100*'AMD'!J57*'LAFs'!J$277*J$11*'Input'!$E$60/'Input'!$F$60*(1-'Contrib'!J$95)</f>
        <v>0</v>
      </c>
      <c r="K41" s="38">
        <f>100*'AMD'!B57*'LAFs'!B$277*K$11*'Input'!$E$60/'Input'!$F$60*(1-'Contrib'!K$95)</f>
        <v>0</v>
      </c>
      <c r="L41" s="38">
        <f>100*'AMD'!C57*'LAFs'!C$277*L$11*'Input'!$E$60/'Input'!$F$60*(1-'Contrib'!L$95)</f>
        <v>0</v>
      </c>
      <c r="M41" s="38">
        <f>100*'AMD'!D57*'LAFs'!D$277*M$11*'Input'!$E$60/'Input'!$F$60*(1-'Contrib'!M$95)</f>
        <v>0</v>
      </c>
      <c r="N41" s="38">
        <f>100*'AMD'!E57*'LAFs'!E$277*N$11*'Input'!$E$60/'Input'!$F$60*(1-'Contrib'!N$95)</f>
        <v>0</v>
      </c>
      <c r="O41" s="38">
        <f>100*'AMD'!F57*'LAFs'!F$277*O$11*'Input'!$E$60/'Input'!$F$60*(1-'Contrib'!O$95)</f>
        <v>0</v>
      </c>
      <c r="P41" s="38">
        <f>100*'AMD'!G57*'LAFs'!G$277*P$11*'Input'!$E$60/'Input'!$F$60*(1-'Contrib'!P$95)</f>
        <v>0</v>
      </c>
      <c r="Q41" s="38">
        <f>100*'AMD'!H57*'LAFs'!H$277*Q$11*'Input'!$E$60/'Input'!$F$60*(1-'Contrib'!Q$95)</f>
        <v>0</v>
      </c>
      <c r="R41" s="38">
        <f>100*'AMD'!I57*'LAFs'!I$277*R$11*'Input'!$E$60/'Input'!$F$60*(1-'Contrib'!R$95)</f>
        <v>0</v>
      </c>
      <c r="S41" s="38">
        <f>100*'AMD'!J57*'LAFs'!J$277*S$11*'Input'!$E$60/'Input'!$F$60*(1-'Contrib'!S$95)</f>
        <v>0</v>
      </c>
      <c r="T41" s="17"/>
    </row>
    <row r="42" spans="1:20">
      <c r="A42" s="4" t="s">
        <v>236</v>
      </c>
      <c r="B42" s="38">
        <f>100*'AMD'!B58*'LAFs'!B$278*B$11*'Input'!$E$60/'Input'!$F$60*(1-'Contrib'!B$96)</f>
        <v>0</v>
      </c>
      <c r="C42" s="38">
        <f>100*'AMD'!C58*'LAFs'!C$278*C$11*'Input'!$E$60/'Input'!$F$60*(1-'Contrib'!C$96)</f>
        <v>0</v>
      </c>
      <c r="D42" s="38">
        <f>100*'AMD'!D58*'LAFs'!D$278*D$11*'Input'!$E$60/'Input'!$F$60*(1-'Contrib'!D$96)</f>
        <v>0</v>
      </c>
      <c r="E42" s="38">
        <f>100*'AMD'!E58*'LAFs'!E$278*E$11*'Input'!$E$60/'Input'!$F$60*(1-'Contrib'!E$96)</f>
        <v>0</v>
      </c>
      <c r="F42" s="38">
        <f>100*'AMD'!F58*'LAFs'!F$278*F$11*'Input'!$E$60/'Input'!$F$60*(1-'Contrib'!F$96)</f>
        <v>0</v>
      </c>
      <c r="G42" s="38">
        <f>100*'AMD'!G58*'LAFs'!G$278*G$11*'Input'!$E$60/'Input'!$F$60*(1-'Contrib'!G$96)</f>
        <v>0</v>
      </c>
      <c r="H42" s="38">
        <f>100*'AMD'!H58*'LAFs'!H$278*H$11*'Input'!$E$60/'Input'!$F$60*(1-'Contrib'!H$96)</f>
        <v>0</v>
      </c>
      <c r="I42" s="38">
        <f>100*'AMD'!I58*'LAFs'!I$278*I$11*'Input'!$E$60/'Input'!$F$60*(1-'Contrib'!I$96)</f>
        <v>0</v>
      </c>
      <c r="J42" s="38">
        <f>100*'AMD'!J58*'LAFs'!J$278*J$11*'Input'!$E$60/'Input'!$F$60*(1-'Contrib'!J$96)</f>
        <v>0</v>
      </c>
      <c r="K42" s="38">
        <f>100*'AMD'!B58*'LAFs'!B$278*K$11*'Input'!$E$60/'Input'!$F$60*(1-'Contrib'!K$96)</f>
        <v>0</v>
      </c>
      <c r="L42" s="38">
        <f>100*'AMD'!C58*'LAFs'!C$278*L$11*'Input'!$E$60/'Input'!$F$60*(1-'Contrib'!L$96)</f>
        <v>0</v>
      </c>
      <c r="M42" s="38">
        <f>100*'AMD'!D58*'LAFs'!D$278*M$11*'Input'!$E$60/'Input'!$F$60*(1-'Contrib'!M$96)</f>
        <v>0</v>
      </c>
      <c r="N42" s="38">
        <f>100*'AMD'!E58*'LAFs'!E$278*N$11*'Input'!$E$60/'Input'!$F$60*(1-'Contrib'!N$96)</f>
        <v>0</v>
      </c>
      <c r="O42" s="38">
        <f>100*'AMD'!F58*'LAFs'!F$278*O$11*'Input'!$E$60/'Input'!$F$60*(1-'Contrib'!O$96)</f>
        <v>0</v>
      </c>
      <c r="P42" s="38">
        <f>100*'AMD'!G58*'LAFs'!G$278*P$11*'Input'!$E$60/'Input'!$F$60*(1-'Contrib'!P$96)</f>
        <v>0</v>
      </c>
      <c r="Q42" s="38">
        <f>100*'AMD'!H58*'LAFs'!H$278*Q$11*'Input'!$E$60/'Input'!$F$60*(1-'Contrib'!Q$96)</f>
        <v>0</v>
      </c>
      <c r="R42" s="38">
        <f>100*'AMD'!I58*'LAFs'!I$278*R$11*'Input'!$E$60/'Input'!$F$60*(1-'Contrib'!R$96)</f>
        <v>0</v>
      </c>
      <c r="S42" s="38">
        <f>100*'AMD'!J58*'LAFs'!J$278*S$11*'Input'!$E$60/'Input'!$F$60*(1-'Contrib'!S$96)</f>
        <v>0</v>
      </c>
      <c r="T42" s="17"/>
    </row>
    <row r="43" spans="1:20">
      <c r="A43" s="4" t="s">
        <v>237</v>
      </c>
      <c r="B43" s="38">
        <f>100*'AMD'!B59*'LAFs'!B$279*B$11*'Input'!$E$60/'Input'!$F$60*(1-'Contrib'!B$97)</f>
        <v>0</v>
      </c>
      <c r="C43" s="38">
        <f>100*'AMD'!C59*'LAFs'!C$279*C$11*'Input'!$E$60/'Input'!$F$60*(1-'Contrib'!C$97)</f>
        <v>0</v>
      </c>
      <c r="D43" s="38">
        <f>100*'AMD'!D59*'LAFs'!D$279*D$11*'Input'!$E$60/'Input'!$F$60*(1-'Contrib'!D$97)</f>
        <v>0</v>
      </c>
      <c r="E43" s="38">
        <f>100*'AMD'!E59*'LAFs'!E$279*E$11*'Input'!$E$60/'Input'!$F$60*(1-'Contrib'!E$97)</f>
        <v>0</v>
      </c>
      <c r="F43" s="38">
        <f>100*'AMD'!F59*'LAFs'!F$279*F$11*'Input'!$E$60/'Input'!$F$60*(1-'Contrib'!F$97)</f>
        <v>0</v>
      </c>
      <c r="G43" s="38">
        <f>100*'AMD'!G59*'LAFs'!G$279*G$11*'Input'!$E$60/'Input'!$F$60*(1-'Contrib'!G$97)</f>
        <v>0</v>
      </c>
      <c r="H43" s="38">
        <f>100*'AMD'!H59*'LAFs'!H$279*H$11*'Input'!$E$60/'Input'!$F$60*(1-'Contrib'!H$97)</f>
        <v>0</v>
      </c>
      <c r="I43" s="38">
        <f>100*'AMD'!I59*'LAFs'!I$279*I$11*'Input'!$E$60/'Input'!$F$60*(1-'Contrib'!I$97)</f>
        <v>0</v>
      </c>
      <c r="J43" s="38">
        <f>100*'AMD'!J59*'LAFs'!J$279*J$11*'Input'!$E$60/'Input'!$F$60*(1-'Contrib'!J$97)</f>
        <v>0</v>
      </c>
      <c r="K43" s="38">
        <f>100*'AMD'!B59*'LAFs'!B$279*K$11*'Input'!$E$60/'Input'!$F$60*(1-'Contrib'!K$97)</f>
        <v>0</v>
      </c>
      <c r="L43" s="38">
        <f>100*'AMD'!C59*'LAFs'!C$279*L$11*'Input'!$E$60/'Input'!$F$60*(1-'Contrib'!L$97)</f>
        <v>0</v>
      </c>
      <c r="M43" s="38">
        <f>100*'AMD'!D59*'LAFs'!D$279*M$11*'Input'!$E$60/'Input'!$F$60*(1-'Contrib'!M$97)</f>
        <v>0</v>
      </c>
      <c r="N43" s="38">
        <f>100*'AMD'!E59*'LAFs'!E$279*N$11*'Input'!$E$60/'Input'!$F$60*(1-'Contrib'!N$97)</f>
        <v>0</v>
      </c>
      <c r="O43" s="38">
        <f>100*'AMD'!F59*'LAFs'!F$279*O$11*'Input'!$E$60/'Input'!$F$60*(1-'Contrib'!O$97)</f>
        <v>0</v>
      </c>
      <c r="P43" s="38">
        <f>100*'AMD'!G59*'LAFs'!G$279*P$11*'Input'!$E$60/'Input'!$F$60*(1-'Contrib'!P$97)</f>
        <v>0</v>
      </c>
      <c r="Q43" s="38">
        <f>100*'AMD'!H59*'LAFs'!H$279*Q$11*'Input'!$E$60/'Input'!$F$60*(1-'Contrib'!Q$97)</f>
        <v>0</v>
      </c>
      <c r="R43" s="38">
        <f>100*'AMD'!I59*'LAFs'!I$279*R$11*'Input'!$E$60/'Input'!$F$60*(1-'Contrib'!R$97)</f>
        <v>0</v>
      </c>
      <c r="S43" s="38">
        <f>100*'AMD'!J59*'LAFs'!J$279*S$11*'Input'!$E$60/'Input'!$F$60*(1-'Contrib'!S$97)</f>
        <v>0</v>
      </c>
      <c r="T43" s="17"/>
    </row>
    <row r="45" spans="1:20" ht="21" customHeight="1">
      <c r="A45" s="1" t="s">
        <v>1033</v>
      </c>
    </row>
    <row r="46" spans="1:20">
      <c r="A46" s="3" t="s">
        <v>383</v>
      </c>
    </row>
    <row r="47" spans="1:20">
      <c r="A47" s="33" t="s">
        <v>1027</v>
      </c>
    </row>
    <row r="48" spans="1:20">
      <c r="A48" s="33" t="s">
        <v>1034</v>
      </c>
    </row>
    <row r="49" spans="1:20">
      <c r="A49" s="3" t="s">
        <v>1035</v>
      </c>
    </row>
    <row r="51" spans="1:20">
      <c r="B51" s="15" t="s">
        <v>153</v>
      </c>
      <c r="C51" s="15" t="s">
        <v>338</v>
      </c>
      <c r="D51" s="15" t="s">
        <v>339</v>
      </c>
      <c r="E51" s="15" t="s">
        <v>340</v>
      </c>
      <c r="F51" s="15" t="s">
        <v>341</v>
      </c>
      <c r="G51" s="15" t="s">
        <v>342</v>
      </c>
      <c r="H51" s="15" t="s">
        <v>343</v>
      </c>
      <c r="I51" s="15" t="s">
        <v>344</v>
      </c>
      <c r="J51" s="15" t="s">
        <v>345</v>
      </c>
      <c r="K51" s="15" t="s">
        <v>326</v>
      </c>
      <c r="L51" s="15" t="s">
        <v>913</v>
      </c>
      <c r="M51" s="15" t="s">
        <v>914</v>
      </c>
      <c r="N51" s="15" t="s">
        <v>915</v>
      </c>
      <c r="O51" s="15" t="s">
        <v>916</v>
      </c>
      <c r="P51" s="15" t="s">
        <v>917</v>
      </c>
      <c r="Q51" s="15" t="s">
        <v>918</v>
      </c>
      <c r="R51" s="15" t="s">
        <v>919</v>
      </c>
      <c r="S51" s="15" t="s">
        <v>920</v>
      </c>
    </row>
    <row r="52" spans="1:20">
      <c r="A52" s="4" t="s">
        <v>185</v>
      </c>
      <c r="B52" s="38">
        <f>(1-'AMD'!B41)*'Yard'!B$23</f>
        <v>0</v>
      </c>
      <c r="C52" s="38">
        <f>(1-'AMD'!C41)*'Yard'!C$23</f>
        <v>0</v>
      </c>
      <c r="D52" s="38">
        <f>(1-'AMD'!D41)*'Yard'!D$23</f>
        <v>0</v>
      </c>
      <c r="E52" s="38">
        <f>(1-'AMD'!E41)*'Yard'!E$23</f>
        <v>0</v>
      </c>
      <c r="F52" s="38">
        <f>(1-'AMD'!F41)*'Yard'!F$23</f>
        <v>0</v>
      </c>
      <c r="G52" s="38">
        <f>(1-'AMD'!G41)*'Yard'!G$23</f>
        <v>0</v>
      </c>
      <c r="H52" s="38">
        <f>(1-'AMD'!H41)*'Yard'!H$23</f>
        <v>0</v>
      </c>
      <c r="I52" s="38">
        <f>(1-'AMD'!I41)*'Yard'!I$23</f>
        <v>0</v>
      </c>
      <c r="J52" s="38">
        <f>(1-'AMD'!J41)*'Yard'!J$23</f>
        <v>0</v>
      </c>
      <c r="K52" s="38">
        <f>(1-'AMD'!B41)*'Yard'!K$23</f>
        <v>0</v>
      </c>
      <c r="L52" s="38">
        <f>(1-'AMD'!C41)*'Yard'!L$23</f>
        <v>0</v>
      </c>
      <c r="M52" s="38">
        <f>(1-'AMD'!D41)*'Yard'!M$23</f>
        <v>0</v>
      </c>
      <c r="N52" s="38">
        <f>(1-'AMD'!E41)*'Yard'!N$23</f>
        <v>0</v>
      </c>
      <c r="O52" s="38">
        <f>(1-'AMD'!F41)*'Yard'!O$23</f>
        <v>0</v>
      </c>
      <c r="P52" s="38">
        <f>(1-'AMD'!G41)*'Yard'!P$23</f>
        <v>0</v>
      </c>
      <c r="Q52" s="38">
        <f>(1-'AMD'!H41)*'Yard'!Q$23</f>
        <v>0</v>
      </c>
      <c r="R52" s="38">
        <f>(1-'AMD'!I41)*'Yard'!R$23</f>
        <v>0</v>
      </c>
      <c r="S52" s="38">
        <f>(1-'AMD'!J41)*'Yard'!S$23</f>
        <v>0</v>
      </c>
      <c r="T52" s="17"/>
    </row>
    <row r="53" spans="1:20">
      <c r="A53" s="4" t="s">
        <v>186</v>
      </c>
      <c r="B53" s="38">
        <f>(1-'AMD'!B42)*'Yard'!B$24</f>
        <v>0</v>
      </c>
      <c r="C53" s="38">
        <f>(1-'AMD'!C42)*'Yard'!C$24</f>
        <v>0</v>
      </c>
      <c r="D53" s="38">
        <f>(1-'AMD'!D42)*'Yard'!D$24</f>
        <v>0</v>
      </c>
      <c r="E53" s="38">
        <f>(1-'AMD'!E42)*'Yard'!E$24</f>
        <v>0</v>
      </c>
      <c r="F53" s="38">
        <f>(1-'AMD'!F42)*'Yard'!F$24</f>
        <v>0</v>
      </c>
      <c r="G53" s="38">
        <f>(1-'AMD'!G42)*'Yard'!G$24</f>
        <v>0</v>
      </c>
      <c r="H53" s="38">
        <f>(1-'AMD'!H42)*'Yard'!H$24</f>
        <v>0</v>
      </c>
      <c r="I53" s="38">
        <f>(1-'AMD'!I42)*'Yard'!I$24</f>
        <v>0</v>
      </c>
      <c r="J53" s="38">
        <f>(1-'AMD'!J42)*'Yard'!J$24</f>
        <v>0</v>
      </c>
      <c r="K53" s="38">
        <f>(1-'AMD'!B42)*'Yard'!K$24</f>
        <v>0</v>
      </c>
      <c r="L53" s="38">
        <f>(1-'AMD'!C42)*'Yard'!L$24</f>
        <v>0</v>
      </c>
      <c r="M53" s="38">
        <f>(1-'AMD'!D42)*'Yard'!M$24</f>
        <v>0</v>
      </c>
      <c r="N53" s="38">
        <f>(1-'AMD'!E42)*'Yard'!N$24</f>
        <v>0</v>
      </c>
      <c r="O53" s="38">
        <f>(1-'AMD'!F42)*'Yard'!O$24</f>
        <v>0</v>
      </c>
      <c r="P53" s="38">
        <f>(1-'AMD'!G42)*'Yard'!P$24</f>
        <v>0</v>
      </c>
      <c r="Q53" s="38">
        <f>(1-'AMD'!H42)*'Yard'!Q$24</f>
        <v>0</v>
      </c>
      <c r="R53" s="38">
        <f>(1-'AMD'!I42)*'Yard'!R$24</f>
        <v>0</v>
      </c>
      <c r="S53" s="38">
        <f>(1-'AMD'!J42)*'Yard'!S$24</f>
        <v>0</v>
      </c>
      <c r="T53" s="17"/>
    </row>
    <row r="54" spans="1:20">
      <c r="A54" s="4" t="s">
        <v>231</v>
      </c>
      <c r="B54" s="38">
        <f>(1-'AMD'!B43)*'Yard'!B$25</f>
        <v>0</v>
      </c>
      <c r="C54" s="38">
        <f>(1-'AMD'!C43)*'Yard'!C$25</f>
        <v>0</v>
      </c>
      <c r="D54" s="38">
        <f>(1-'AMD'!D43)*'Yard'!D$25</f>
        <v>0</v>
      </c>
      <c r="E54" s="38">
        <f>(1-'AMD'!E43)*'Yard'!E$25</f>
        <v>0</v>
      </c>
      <c r="F54" s="38">
        <f>(1-'AMD'!F43)*'Yard'!F$25</f>
        <v>0</v>
      </c>
      <c r="G54" s="38">
        <f>(1-'AMD'!G43)*'Yard'!G$25</f>
        <v>0</v>
      </c>
      <c r="H54" s="38">
        <f>(1-'AMD'!H43)*'Yard'!H$25</f>
        <v>0</v>
      </c>
      <c r="I54" s="38">
        <f>(1-'AMD'!I43)*'Yard'!I$25</f>
        <v>0</v>
      </c>
      <c r="J54" s="38">
        <f>(1-'AMD'!J43)*'Yard'!J$25</f>
        <v>0</v>
      </c>
      <c r="K54" s="38">
        <f>(1-'AMD'!B43)*'Yard'!K$25</f>
        <v>0</v>
      </c>
      <c r="L54" s="38">
        <f>(1-'AMD'!C43)*'Yard'!L$25</f>
        <v>0</v>
      </c>
      <c r="M54" s="38">
        <f>(1-'AMD'!D43)*'Yard'!M$25</f>
        <v>0</v>
      </c>
      <c r="N54" s="38">
        <f>(1-'AMD'!E43)*'Yard'!N$25</f>
        <v>0</v>
      </c>
      <c r="O54" s="38">
        <f>(1-'AMD'!F43)*'Yard'!O$25</f>
        <v>0</v>
      </c>
      <c r="P54" s="38">
        <f>(1-'AMD'!G43)*'Yard'!P$25</f>
        <v>0</v>
      </c>
      <c r="Q54" s="38">
        <f>(1-'AMD'!H43)*'Yard'!Q$25</f>
        <v>0</v>
      </c>
      <c r="R54" s="38">
        <f>(1-'AMD'!I43)*'Yard'!R$25</f>
        <v>0</v>
      </c>
      <c r="S54" s="38">
        <f>(1-'AMD'!J43)*'Yard'!S$25</f>
        <v>0</v>
      </c>
      <c r="T54" s="17"/>
    </row>
    <row r="55" spans="1:20">
      <c r="A55" s="4" t="s">
        <v>187</v>
      </c>
      <c r="B55" s="38">
        <f>(1-'AMD'!B44)*'Yard'!B$26</f>
        <v>0</v>
      </c>
      <c r="C55" s="38">
        <f>(1-'AMD'!C44)*'Yard'!C$26</f>
        <v>0</v>
      </c>
      <c r="D55" s="38">
        <f>(1-'AMD'!D44)*'Yard'!D$26</f>
        <v>0</v>
      </c>
      <c r="E55" s="38">
        <f>(1-'AMD'!E44)*'Yard'!E$26</f>
        <v>0</v>
      </c>
      <c r="F55" s="38">
        <f>(1-'AMD'!F44)*'Yard'!F$26</f>
        <v>0</v>
      </c>
      <c r="G55" s="38">
        <f>(1-'AMD'!G44)*'Yard'!G$26</f>
        <v>0</v>
      </c>
      <c r="H55" s="38">
        <f>(1-'AMD'!H44)*'Yard'!H$26</f>
        <v>0</v>
      </c>
      <c r="I55" s="38">
        <f>(1-'AMD'!I44)*'Yard'!I$26</f>
        <v>0</v>
      </c>
      <c r="J55" s="38">
        <f>(1-'AMD'!J44)*'Yard'!J$26</f>
        <v>0</v>
      </c>
      <c r="K55" s="38">
        <f>(1-'AMD'!B44)*'Yard'!K$26</f>
        <v>0</v>
      </c>
      <c r="L55" s="38">
        <f>(1-'AMD'!C44)*'Yard'!L$26</f>
        <v>0</v>
      </c>
      <c r="M55" s="38">
        <f>(1-'AMD'!D44)*'Yard'!M$26</f>
        <v>0</v>
      </c>
      <c r="N55" s="38">
        <f>(1-'AMD'!E44)*'Yard'!N$26</f>
        <v>0</v>
      </c>
      <c r="O55" s="38">
        <f>(1-'AMD'!F44)*'Yard'!O$26</f>
        <v>0</v>
      </c>
      <c r="P55" s="38">
        <f>(1-'AMD'!G44)*'Yard'!P$26</f>
        <v>0</v>
      </c>
      <c r="Q55" s="38">
        <f>(1-'AMD'!H44)*'Yard'!Q$26</f>
        <v>0</v>
      </c>
      <c r="R55" s="38">
        <f>(1-'AMD'!I44)*'Yard'!R$26</f>
        <v>0</v>
      </c>
      <c r="S55" s="38">
        <f>(1-'AMD'!J44)*'Yard'!S$26</f>
        <v>0</v>
      </c>
      <c r="T55" s="17"/>
    </row>
    <row r="56" spans="1:20">
      <c r="A56" s="4" t="s">
        <v>188</v>
      </c>
      <c r="B56" s="38">
        <f>(1-'AMD'!B45)*'Yard'!B$27</f>
        <v>0</v>
      </c>
      <c r="C56" s="38">
        <f>(1-'AMD'!C45)*'Yard'!C$27</f>
        <v>0</v>
      </c>
      <c r="D56" s="38">
        <f>(1-'AMD'!D45)*'Yard'!D$27</f>
        <v>0</v>
      </c>
      <c r="E56" s="38">
        <f>(1-'AMD'!E45)*'Yard'!E$27</f>
        <v>0</v>
      </c>
      <c r="F56" s="38">
        <f>(1-'AMD'!F45)*'Yard'!F$27</f>
        <v>0</v>
      </c>
      <c r="G56" s="38">
        <f>(1-'AMD'!G45)*'Yard'!G$27</f>
        <v>0</v>
      </c>
      <c r="H56" s="38">
        <f>(1-'AMD'!H45)*'Yard'!H$27</f>
        <v>0</v>
      </c>
      <c r="I56" s="38">
        <f>(1-'AMD'!I45)*'Yard'!I$27</f>
        <v>0</v>
      </c>
      <c r="J56" s="38">
        <f>(1-'AMD'!J45)*'Yard'!J$27</f>
        <v>0</v>
      </c>
      <c r="K56" s="38">
        <f>(1-'AMD'!B45)*'Yard'!K$27</f>
        <v>0</v>
      </c>
      <c r="L56" s="38">
        <f>(1-'AMD'!C45)*'Yard'!L$27</f>
        <v>0</v>
      </c>
      <c r="M56" s="38">
        <f>(1-'AMD'!D45)*'Yard'!M$27</f>
        <v>0</v>
      </c>
      <c r="N56" s="38">
        <f>(1-'AMD'!E45)*'Yard'!N$27</f>
        <v>0</v>
      </c>
      <c r="O56" s="38">
        <f>(1-'AMD'!F45)*'Yard'!O$27</f>
        <v>0</v>
      </c>
      <c r="P56" s="38">
        <f>(1-'AMD'!G45)*'Yard'!P$27</f>
        <v>0</v>
      </c>
      <c r="Q56" s="38">
        <f>(1-'AMD'!H45)*'Yard'!Q$27</f>
        <v>0</v>
      </c>
      <c r="R56" s="38">
        <f>(1-'AMD'!I45)*'Yard'!R$27</f>
        <v>0</v>
      </c>
      <c r="S56" s="38">
        <f>(1-'AMD'!J45)*'Yard'!S$27</f>
        <v>0</v>
      </c>
      <c r="T56" s="17"/>
    </row>
    <row r="57" spans="1:20">
      <c r="A57" s="4" t="s">
        <v>232</v>
      </c>
      <c r="B57" s="38">
        <f>(1-'AMD'!B46)*'Yard'!B$28</f>
        <v>0</v>
      </c>
      <c r="C57" s="38">
        <f>(1-'AMD'!C46)*'Yard'!C$28</f>
        <v>0</v>
      </c>
      <c r="D57" s="38">
        <f>(1-'AMD'!D46)*'Yard'!D$28</f>
        <v>0</v>
      </c>
      <c r="E57" s="38">
        <f>(1-'AMD'!E46)*'Yard'!E$28</f>
        <v>0</v>
      </c>
      <c r="F57" s="38">
        <f>(1-'AMD'!F46)*'Yard'!F$28</f>
        <v>0</v>
      </c>
      <c r="G57" s="38">
        <f>(1-'AMD'!G46)*'Yard'!G$28</f>
        <v>0</v>
      </c>
      <c r="H57" s="38">
        <f>(1-'AMD'!H46)*'Yard'!H$28</f>
        <v>0</v>
      </c>
      <c r="I57" s="38">
        <f>(1-'AMD'!I46)*'Yard'!I$28</f>
        <v>0</v>
      </c>
      <c r="J57" s="38">
        <f>(1-'AMD'!J46)*'Yard'!J$28</f>
        <v>0</v>
      </c>
      <c r="K57" s="38">
        <f>(1-'AMD'!B46)*'Yard'!K$28</f>
        <v>0</v>
      </c>
      <c r="L57" s="38">
        <f>(1-'AMD'!C46)*'Yard'!L$28</f>
        <v>0</v>
      </c>
      <c r="M57" s="38">
        <f>(1-'AMD'!D46)*'Yard'!M$28</f>
        <v>0</v>
      </c>
      <c r="N57" s="38">
        <f>(1-'AMD'!E46)*'Yard'!N$28</f>
        <v>0</v>
      </c>
      <c r="O57" s="38">
        <f>(1-'AMD'!F46)*'Yard'!O$28</f>
        <v>0</v>
      </c>
      <c r="P57" s="38">
        <f>(1-'AMD'!G46)*'Yard'!P$28</f>
        <v>0</v>
      </c>
      <c r="Q57" s="38">
        <f>(1-'AMD'!H46)*'Yard'!Q$28</f>
        <v>0</v>
      </c>
      <c r="R57" s="38">
        <f>(1-'AMD'!I46)*'Yard'!R$28</f>
        <v>0</v>
      </c>
      <c r="S57" s="38">
        <f>(1-'AMD'!J46)*'Yard'!S$28</f>
        <v>0</v>
      </c>
      <c r="T57" s="17"/>
    </row>
    <row r="58" spans="1:20">
      <c r="A58" s="4" t="s">
        <v>189</v>
      </c>
      <c r="B58" s="38">
        <f>(1-'AMD'!B47)*'Yard'!B$29</f>
        <v>0</v>
      </c>
      <c r="C58" s="38">
        <f>(1-'AMD'!C47)*'Yard'!C$29</f>
        <v>0</v>
      </c>
      <c r="D58" s="38">
        <f>(1-'AMD'!D47)*'Yard'!D$29</f>
        <v>0</v>
      </c>
      <c r="E58" s="38">
        <f>(1-'AMD'!E47)*'Yard'!E$29</f>
        <v>0</v>
      </c>
      <c r="F58" s="38">
        <f>(1-'AMD'!F47)*'Yard'!F$29</f>
        <v>0</v>
      </c>
      <c r="G58" s="38">
        <f>(1-'AMD'!G47)*'Yard'!G$29</f>
        <v>0</v>
      </c>
      <c r="H58" s="38">
        <f>(1-'AMD'!H47)*'Yard'!H$29</f>
        <v>0</v>
      </c>
      <c r="I58" s="38">
        <f>(1-'AMD'!I47)*'Yard'!I$29</f>
        <v>0</v>
      </c>
      <c r="J58" s="38">
        <f>(1-'AMD'!J47)*'Yard'!J$29</f>
        <v>0</v>
      </c>
      <c r="K58" s="38">
        <f>(1-'AMD'!B47)*'Yard'!K$29</f>
        <v>0</v>
      </c>
      <c r="L58" s="38">
        <f>(1-'AMD'!C47)*'Yard'!L$29</f>
        <v>0</v>
      </c>
      <c r="M58" s="38">
        <f>(1-'AMD'!D47)*'Yard'!M$29</f>
        <v>0</v>
      </c>
      <c r="N58" s="38">
        <f>(1-'AMD'!E47)*'Yard'!N$29</f>
        <v>0</v>
      </c>
      <c r="O58" s="38">
        <f>(1-'AMD'!F47)*'Yard'!O$29</f>
        <v>0</v>
      </c>
      <c r="P58" s="38">
        <f>(1-'AMD'!G47)*'Yard'!P$29</f>
        <v>0</v>
      </c>
      <c r="Q58" s="38">
        <f>(1-'AMD'!H47)*'Yard'!Q$29</f>
        <v>0</v>
      </c>
      <c r="R58" s="38">
        <f>(1-'AMD'!I47)*'Yard'!R$29</f>
        <v>0</v>
      </c>
      <c r="S58" s="38">
        <f>(1-'AMD'!J47)*'Yard'!S$29</f>
        <v>0</v>
      </c>
      <c r="T58" s="17"/>
    </row>
    <row r="59" spans="1:20">
      <c r="A59" s="4" t="s">
        <v>190</v>
      </c>
      <c r="B59" s="38">
        <f>(1-'AMD'!B48)*'Yard'!B$30</f>
        <v>0</v>
      </c>
      <c r="C59" s="38">
        <f>(1-'AMD'!C48)*'Yard'!C$30</f>
        <v>0</v>
      </c>
      <c r="D59" s="38">
        <f>(1-'AMD'!D48)*'Yard'!D$30</f>
        <v>0</v>
      </c>
      <c r="E59" s="38">
        <f>(1-'AMD'!E48)*'Yard'!E$30</f>
        <v>0</v>
      </c>
      <c r="F59" s="38">
        <f>(1-'AMD'!F48)*'Yard'!F$30</f>
        <v>0</v>
      </c>
      <c r="G59" s="38">
        <f>(1-'AMD'!G48)*'Yard'!G$30</f>
        <v>0</v>
      </c>
      <c r="H59" s="38">
        <f>(1-'AMD'!H48)*'Yard'!H$30</f>
        <v>0</v>
      </c>
      <c r="I59" s="38">
        <f>(1-'AMD'!I48)*'Yard'!I$30</f>
        <v>0</v>
      </c>
      <c r="J59" s="38">
        <f>(1-'AMD'!J48)*'Yard'!J$30</f>
        <v>0</v>
      </c>
      <c r="K59" s="38">
        <f>(1-'AMD'!B48)*'Yard'!K$30</f>
        <v>0</v>
      </c>
      <c r="L59" s="38">
        <f>(1-'AMD'!C48)*'Yard'!L$30</f>
        <v>0</v>
      </c>
      <c r="M59" s="38">
        <f>(1-'AMD'!D48)*'Yard'!M$30</f>
        <v>0</v>
      </c>
      <c r="N59" s="38">
        <f>(1-'AMD'!E48)*'Yard'!N$30</f>
        <v>0</v>
      </c>
      <c r="O59" s="38">
        <f>(1-'AMD'!F48)*'Yard'!O$30</f>
        <v>0</v>
      </c>
      <c r="P59" s="38">
        <f>(1-'AMD'!G48)*'Yard'!P$30</f>
        <v>0</v>
      </c>
      <c r="Q59" s="38">
        <f>(1-'AMD'!H48)*'Yard'!Q$30</f>
        <v>0</v>
      </c>
      <c r="R59" s="38">
        <f>(1-'AMD'!I48)*'Yard'!R$30</f>
        <v>0</v>
      </c>
      <c r="S59" s="38">
        <f>(1-'AMD'!J48)*'Yard'!S$30</f>
        <v>0</v>
      </c>
      <c r="T59" s="17"/>
    </row>
    <row r="60" spans="1:20">
      <c r="A60" s="4" t="s">
        <v>210</v>
      </c>
      <c r="B60" s="38">
        <f>(1-'AMD'!B49)*'Yard'!B$31</f>
        <v>0</v>
      </c>
      <c r="C60" s="38">
        <f>(1-'AMD'!C49)*'Yard'!C$31</f>
        <v>0</v>
      </c>
      <c r="D60" s="38">
        <f>(1-'AMD'!D49)*'Yard'!D$31</f>
        <v>0</v>
      </c>
      <c r="E60" s="38">
        <f>(1-'AMD'!E49)*'Yard'!E$31</f>
        <v>0</v>
      </c>
      <c r="F60" s="38">
        <f>(1-'AMD'!F49)*'Yard'!F$31</f>
        <v>0</v>
      </c>
      <c r="G60" s="38">
        <f>(1-'AMD'!G49)*'Yard'!G$31</f>
        <v>0</v>
      </c>
      <c r="H60" s="38">
        <f>(1-'AMD'!H49)*'Yard'!H$31</f>
        <v>0</v>
      </c>
      <c r="I60" s="38">
        <f>(1-'AMD'!I49)*'Yard'!I$31</f>
        <v>0</v>
      </c>
      <c r="J60" s="38">
        <f>(1-'AMD'!J49)*'Yard'!J$31</f>
        <v>0</v>
      </c>
      <c r="K60" s="38">
        <f>(1-'AMD'!B49)*'Yard'!K$31</f>
        <v>0</v>
      </c>
      <c r="L60" s="38">
        <f>(1-'AMD'!C49)*'Yard'!L$31</f>
        <v>0</v>
      </c>
      <c r="M60" s="38">
        <f>(1-'AMD'!D49)*'Yard'!M$31</f>
        <v>0</v>
      </c>
      <c r="N60" s="38">
        <f>(1-'AMD'!E49)*'Yard'!N$31</f>
        <v>0</v>
      </c>
      <c r="O60" s="38">
        <f>(1-'AMD'!F49)*'Yard'!O$31</f>
        <v>0</v>
      </c>
      <c r="P60" s="38">
        <f>(1-'AMD'!G49)*'Yard'!P$31</f>
        <v>0</v>
      </c>
      <c r="Q60" s="38">
        <f>(1-'AMD'!H49)*'Yard'!Q$31</f>
        <v>0</v>
      </c>
      <c r="R60" s="38">
        <f>(1-'AMD'!I49)*'Yard'!R$31</f>
        <v>0</v>
      </c>
      <c r="S60" s="38">
        <f>(1-'AMD'!J49)*'Yard'!S$31</f>
        <v>0</v>
      </c>
      <c r="T60" s="17"/>
    </row>
    <row r="61" spans="1:20">
      <c r="A61" s="4" t="s">
        <v>191</v>
      </c>
      <c r="B61" s="38">
        <f>(1-'AMD'!B50)*'Yard'!B$32</f>
        <v>0</v>
      </c>
      <c r="C61" s="38">
        <f>(1-'AMD'!C50)*'Yard'!C$32</f>
        <v>0</v>
      </c>
      <c r="D61" s="38">
        <f>(1-'AMD'!D50)*'Yard'!D$32</f>
        <v>0</v>
      </c>
      <c r="E61" s="38">
        <f>(1-'AMD'!E50)*'Yard'!E$32</f>
        <v>0</v>
      </c>
      <c r="F61" s="38">
        <f>(1-'AMD'!F50)*'Yard'!F$32</f>
        <v>0</v>
      </c>
      <c r="G61" s="38">
        <f>(1-'AMD'!G50)*'Yard'!G$32</f>
        <v>0</v>
      </c>
      <c r="H61" s="38">
        <f>(1-'AMD'!H50)*'Yard'!H$32</f>
        <v>0</v>
      </c>
      <c r="I61" s="38">
        <f>(1-'AMD'!I50)*'Yard'!I$32</f>
        <v>0</v>
      </c>
      <c r="J61" s="38">
        <f>(1-'AMD'!J50)*'Yard'!J$32</f>
        <v>0</v>
      </c>
      <c r="K61" s="38">
        <f>(1-'AMD'!B50)*'Yard'!K$32</f>
        <v>0</v>
      </c>
      <c r="L61" s="38">
        <f>(1-'AMD'!C50)*'Yard'!L$32</f>
        <v>0</v>
      </c>
      <c r="M61" s="38">
        <f>(1-'AMD'!D50)*'Yard'!M$32</f>
        <v>0</v>
      </c>
      <c r="N61" s="38">
        <f>(1-'AMD'!E50)*'Yard'!N$32</f>
        <v>0</v>
      </c>
      <c r="O61" s="38">
        <f>(1-'AMD'!F50)*'Yard'!O$32</f>
        <v>0</v>
      </c>
      <c r="P61" s="38">
        <f>(1-'AMD'!G50)*'Yard'!P$32</f>
        <v>0</v>
      </c>
      <c r="Q61" s="38">
        <f>(1-'AMD'!H50)*'Yard'!Q$32</f>
        <v>0</v>
      </c>
      <c r="R61" s="38">
        <f>(1-'AMD'!I50)*'Yard'!R$32</f>
        <v>0</v>
      </c>
      <c r="S61" s="38">
        <f>(1-'AMD'!J50)*'Yard'!S$32</f>
        <v>0</v>
      </c>
      <c r="T61" s="17"/>
    </row>
    <row r="62" spans="1:20">
      <c r="A62" s="4" t="s">
        <v>192</v>
      </c>
      <c r="B62" s="38">
        <f>(1-'AMD'!B51)*'Yard'!B$33</f>
        <v>0</v>
      </c>
      <c r="C62" s="38">
        <f>(1-'AMD'!C51)*'Yard'!C$33</f>
        <v>0</v>
      </c>
      <c r="D62" s="38">
        <f>(1-'AMD'!D51)*'Yard'!D$33</f>
        <v>0</v>
      </c>
      <c r="E62" s="38">
        <f>(1-'AMD'!E51)*'Yard'!E$33</f>
        <v>0</v>
      </c>
      <c r="F62" s="38">
        <f>(1-'AMD'!F51)*'Yard'!F$33</f>
        <v>0</v>
      </c>
      <c r="G62" s="38">
        <f>(1-'AMD'!G51)*'Yard'!G$33</f>
        <v>0</v>
      </c>
      <c r="H62" s="38">
        <f>(1-'AMD'!H51)*'Yard'!H$33</f>
        <v>0</v>
      </c>
      <c r="I62" s="38">
        <f>(1-'AMD'!I51)*'Yard'!I$33</f>
        <v>0</v>
      </c>
      <c r="J62" s="38">
        <f>(1-'AMD'!J51)*'Yard'!J$33</f>
        <v>0</v>
      </c>
      <c r="K62" s="38">
        <f>(1-'AMD'!B51)*'Yard'!K$33</f>
        <v>0</v>
      </c>
      <c r="L62" s="38">
        <f>(1-'AMD'!C51)*'Yard'!L$33</f>
        <v>0</v>
      </c>
      <c r="M62" s="38">
        <f>(1-'AMD'!D51)*'Yard'!M$33</f>
        <v>0</v>
      </c>
      <c r="N62" s="38">
        <f>(1-'AMD'!E51)*'Yard'!N$33</f>
        <v>0</v>
      </c>
      <c r="O62" s="38">
        <f>(1-'AMD'!F51)*'Yard'!O$33</f>
        <v>0</v>
      </c>
      <c r="P62" s="38">
        <f>(1-'AMD'!G51)*'Yard'!P$33</f>
        <v>0</v>
      </c>
      <c r="Q62" s="38">
        <f>(1-'AMD'!H51)*'Yard'!Q$33</f>
        <v>0</v>
      </c>
      <c r="R62" s="38">
        <f>(1-'AMD'!I51)*'Yard'!R$33</f>
        <v>0</v>
      </c>
      <c r="S62" s="38">
        <f>(1-'AMD'!J51)*'Yard'!S$33</f>
        <v>0</v>
      </c>
      <c r="T62" s="17"/>
    </row>
    <row r="63" spans="1:20">
      <c r="A63" s="4" t="s">
        <v>193</v>
      </c>
      <c r="B63" s="38">
        <f>(1-'AMD'!B52)*'Yard'!B$34</f>
        <v>0</v>
      </c>
      <c r="C63" s="38">
        <f>(1-'AMD'!C52)*'Yard'!C$34</f>
        <v>0</v>
      </c>
      <c r="D63" s="38">
        <f>(1-'AMD'!D52)*'Yard'!D$34</f>
        <v>0</v>
      </c>
      <c r="E63" s="38">
        <f>(1-'AMD'!E52)*'Yard'!E$34</f>
        <v>0</v>
      </c>
      <c r="F63" s="38">
        <f>(1-'AMD'!F52)*'Yard'!F$34</f>
        <v>0</v>
      </c>
      <c r="G63" s="38">
        <f>(1-'AMD'!G52)*'Yard'!G$34</f>
        <v>0</v>
      </c>
      <c r="H63" s="38">
        <f>(1-'AMD'!H52)*'Yard'!H$34</f>
        <v>0</v>
      </c>
      <c r="I63" s="38">
        <f>(1-'AMD'!I52)*'Yard'!I$34</f>
        <v>0</v>
      </c>
      <c r="J63" s="38">
        <f>(1-'AMD'!J52)*'Yard'!J$34</f>
        <v>0</v>
      </c>
      <c r="K63" s="38">
        <f>(1-'AMD'!B52)*'Yard'!K$34</f>
        <v>0</v>
      </c>
      <c r="L63" s="38">
        <f>(1-'AMD'!C52)*'Yard'!L$34</f>
        <v>0</v>
      </c>
      <c r="M63" s="38">
        <f>(1-'AMD'!D52)*'Yard'!M$34</f>
        <v>0</v>
      </c>
      <c r="N63" s="38">
        <f>(1-'AMD'!E52)*'Yard'!N$34</f>
        <v>0</v>
      </c>
      <c r="O63" s="38">
        <f>(1-'AMD'!F52)*'Yard'!O$34</f>
        <v>0</v>
      </c>
      <c r="P63" s="38">
        <f>(1-'AMD'!G52)*'Yard'!P$34</f>
        <v>0</v>
      </c>
      <c r="Q63" s="38">
        <f>(1-'AMD'!H52)*'Yard'!Q$34</f>
        <v>0</v>
      </c>
      <c r="R63" s="38">
        <f>(1-'AMD'!I52)*'Yard'!R$34</f>
        <v>0</v>
      </c>
      <c r="S63" s="38">
        <f>(1-'AMD'!J52)*'Yard'!S$34</f>
        <v>0</v>
      </c>
      <c r="T63" s="17"/>
    </row>
    <row r="64" spans="1:20">
      <c r="A64" s="4" t="s">
        <v>194</v>
      </c>
      <c r="B64" s="38">
        <f>(1-'AMD'!B53)*'Yard'!B$35</f>
        <v>0</v>
      </c>
      <c r="C64" s="38">
        <f>(1-'AMD'!C53)*'Yard'!C$35</f>
        <v>0</v>
      </c>
      <c r="D64" s="38">
        <f>(1-'AMD'!D53)*'Yard'!D$35</f>
        <v>0</v>
      </c>
      <c r="E64" s="38">
        <f>(1-'AMD'!E53)*'Yard'!E$35</f>
        <v>0</v>
      </c>
      <c r="F64" s="38">
        <f>(1-'AMD'!F53)*'Yard'!F$35</f>
        <v>0</v>
      </c>
      <c r="G64" s="38">
        <f>(1-'AMD'!G53)*'Yard'!G$35</f>
        <v>0</v>
      </c>
      <c r="H64" s="38">
        <f>(1-'AMD'!H53)*'Yard'!H$35</f>
        <v>0</v>
      </c>
      <c r="I64" s="38">
        <f>(1-'AMD'!I53)*'Yard'!I$35</f>
        <v>0</v>
      </c>
      <c r="J64" s="38">
        <f>(1-'AMD'!J53)*'Yard'!J$35</f>
        <v>0</v>
      </c>
      <c r="K64" s="38">
        <f>(1-'AMD'!B53)*'Yard'!K$35</f>
        <v>0</v>
      </c>
      <c r="L64" s="38">
        <f>(1-'AMD'!C53)*'Yard'!L$35</f>
        <v>0</v>
      </c>
      <c r="M64" s="38">
        <f>(1-'AMD'!D53)*'Yard'!M$35</f>
        <v>0</v>
      </c>
      <c r="N64" s="38">
        <f>(1-'AMD'!E53)*'Yard'!N$35</f>
        <v>0</v>
      </c>
      <c r="O64" s="38">
        <f>(1-'AMD'!F53)*'Yard'!O$35</f>
        <v>0</v>
      </c>
      <c r="P64" s="38">
        <f>(1-'AMD'!G53)*'Yard'!P$35</f>
        <v>0</v>
      </c>
      <c r="Q64" s="38">
        <f>(1-'AMD'!H53)*'Yard'!Q$35</f>
        <v>0</v>
      </c>
      <c r="R64" s="38">
        <f>(1-'AMD'!I53)*'Yard'!R$35</f>
        <v>0</v>
      </c>
      <c r="S64" s="38">
        <f>(1-'AMD'!J53)*'Yard'!S$35</f>
        <v>0</v>
      </c>
      <c r="T64" s="17"/>
    </row>
    <row r="65" spans="1:20">
      <c r="A65" s="4" t="s">
        <v>211</v>
      </c>
      <c r="B65" s="38">
        <f>(1-'AMD'!B54)*'Yard'!B$36</f>
        <v>0</v>
      </c>
      <c r="C65" s="38">
        <f>(1-'AMD'!C54)*'Yard'!C$36</f>
        <v>0</v>
      </c>
      <c r="D65" s="38">
        <f>(1-'AMD'!D54)*'Yard'!D$36</f>
        <v>0</v>
      </c>
      <c r="E65" s="38">
        <f>(1-'AMD'!E54)*'Yard'!E$36</f>
        <v>0</v>
      </c>
      <c r="F65" s="38">
        <f>(1-'AMD'!F54)*'Yard'!F$36</f>
        <v>0</v>
      </c>
      <c r="G65" s="38">
        <f>(1-'AMD'!G54)*'Yard'!G$36</f>
        <v>0</v>
      </c>
      <c r="H65" s="38">
        <f>(1-'AMD'!H54)*'Yard'!H$36</f>
        <v>0</v>
      </c>
      <c r="I65" s="38">
        <f>(1-'AMD'!I54)*'Yard'!I$36</f>
        <v>0</v>
      </c>
      <c r="J65" s="38">
        <f>(1-'AMD'!J54)*'Yard'!J$36</f>
        <v>0</v>
      </c>
      <c r="K65" s="38">
        <f>(1-'AMD'!B54)*'Yard'!K$36</f>
        <v>0</v>
      </c>
      <c r="L65" s="38">
        <f>(1-'AMD'!C54)*'Yard'!L$36</f>
        <v>0</v>
      </c>
      <c r="M65" s="38">
        <f>(1-'AMD'!D54)*'Yard'!M$36</f>
        <v>0</v>
      </c>
      <c r="N65" s="38">
        <f>(1-'AMD'!E54)*'Yard'!N$36</f>
        <v>0</v>
      </c>
      <c r="O65" s="38">
        <f>(1-'AMD'!F54)*'Yard'!O$36</f>
        <v>0</v>
      </c>
      <c r="P65" s="38">
        <f>(1-'AMD'!G54)*'Yard'!P$36</f>
        <v>0</v>
      </c>
      <c r="Q65" s="38">
        <f>(1-'AMD'!H54)*'Yard'!Q$36</f>
        <v>0</v>
      </c>
      <c r="R65" s="38">
        <f>(1-'AMD'!I54)*'Yard'!R$36</f>
        <v>0</v>
      </c>
      <c r="S65" s="38">
        <f>(1-'AMD'!J54)*'Yard'!S$36</f>
        <v>0</v>
      </c>
      <c r="T65" s="17"/>
    </row>
    <row r="66" spans="1:20">
      <c r="A66" s="4" t="s">
        <v>233</v>
      </c>
      <c r="B66" s="38">
        <f>(1-'AMD'!B55)*'Yard'!B$37</f>
        <v>0</v>
      </c>
      <c r="C66" s="38">
        <f>(1-'AMD'!C55)*'Yard'!C$37</f>
        <v>0</v>
      </c>
      <c r="D66" s="38">
        <f>(1-'AMD'!D55)*'Yard'!D$37</f>
        <v>0</v>
      </c>
      <c r="E66" s="38">
        <f>(1-'AMD'!E55)*'Yard'!E$37</f>
        <v>0</v>
      </c>
      <c r="F66" s="38">
        <f>(1-'AMD'!F55)*'Yard'!F$37</f>
        <v>0</v>
      </c>
      <c r="G66" s="38">
        <f>(1-'AMD'!G55)*'Yard'!G$37</f>
        <v>0</v>
      </c>
      <c r="H66" s="38">
        <f>(1-'AMD'!H55)*'Yard'!H$37</f>
        <v>0</v>
      </c>
      <c r="I66" s="38">
        <f>(1-'AMD'!I55)*'Yard'!I$37</f>
        <v>0</v>
      </c>
      <c r="J66" s="38">
        <f>(1-'AMD'!J55)*'Yard'!J$37</f>
        <v>0</v>
      </c>
      <c r="K66" s="38">
        <f>(1-'AMD'!B55)*'Yard'!K$37</f>
        <v>0</v>
      </c>
      <c r="L66" s="38">
        <f>(1-'AMD'!C55)*'Yard'!L$37</f>
        <v>0</v>
      </c>
      <c r="M66" s="38">
        <f>(1-'AMD'!D55)*'Yard'!M$37</f>
        <v>0</v>
      </c>
      <c r="N66" s="38">
        <f>(1-'AMD'!E55)*'Yard'!N$37</f>
        <v>0</v>
      </c>
      <c r="O66" s="38">
        <f>(1-'AMD'!F55)*'Yard'!O$37</f>
        <v>0</v>
      </c>
      <c r="P66" s="38">
        <f>(1-'AMD'!G55)*'Yard'!P$37</f>
        <v>0</v>
      </c>
      <c r="Q66" s="38">
        <f>(1-'AMD'!H55)*'Yard'!Q$37</f>
        <v>0</v>
      </c>
      <c r="R66" s="38">
        <f>(1-'AMD'!I55)*'Yard'!R$37</f>
        <v>0</v>
      </c>
      <c r="S66" s="38">
        <f>(1-'AMD'!J55)*'Yard'!S$37</f>
        <v>0</v>
      </c>
      <c r="T66" s="17"/>
    </row>
    <row r="67" spans="1:20">
      <c r="A67" s="4" t="s">
        <v>234</v>
      </c>
      <c r="B67" s="38">
        <f>(1-'AMD'!B56)*'Yard'!B$38</f>
        <v>0</v>
      </c>
      <c r="C67" s="38">
        <f>(1-'AMD'!C56)*'Yard'!C$38</f>
        <v>0</v>
      </c>
      <c r="D67" s="38">
        <f>(1-'AMD'!D56)*'Yard'!D$38</f>
        <v>0</v>
      </c>
      <c r="E67" s="38">
        <f>(1-'AMD'!E56)*'Yard'!E$38</f>
        <v>0</v>
      </c>
      <c r="F67" s="38">
        <f>(1-'AMD'!F56)*'Yard'!F$38</f>
        <v>0</v>
      </c>
      <c r="G67" s="38">
        <f>(1-'AMD'!G56)*'Yard'!G$38</f>
        <v>0</v>
      </c>
      <c r="H67" s="38">
        <f>(1-'AMD'!H56)*'Yard'!H$38</f>
        <v>0</v>
      </c>
      <c r="I67" s="38">
        <f>(1-'AMD'!I56)*'Yard'!I$38</f>
        <v>0</v>
      </c>
      <c r="J67" s="38">
        <f>(1-'AMD'!J56)*'Yard'!J$38</f>
        <v>0</v>
      </c>
      <c r="K67" s="38">
        <f>(1-'AMD'!B56)*'Yard'!K$38</f>
        <v>0</v>
      </c>
      <c r="L67" s="38">
        <f>(1-'AMD'!C56)*'Yard'!L$38</f>
        <v>0</v>
      </c>
      <c r="M67" s="38">
        <f>(1-'AMD'!D56)*'Yard'!M$38</f>
        <v>0</v>
      </c>
      <c r="N67" s="38">
        <f>(1-'AMD'!E56)*'Yard'!N$38</f>
        <v>0</v>
      </c>
      <c r="O67" s="38">
        <f>(1-'AMD'!F56)*'Yard'!O$38</f>
        <v>0</v>
      </c>
      <c r="P67" s="38">
        <f>(1-'AMD'!G56)*'Yard'!P$38</f>
        <v>0</v>
      </c>
      <c r="Q67" s="38">
        <f>(1-'AMD'!H56)*'Yard'!Q$38</f>
        <v>0</v>
      </c>
      <c r="R67" s="38">
        <f>(1-'AMD'!I56)*'Yard'!R$38</f>
        <v>0</v>
      </c>
      <c r="S67" s="38">
        <f>(1-'AMD'!J56)*'Yard'!S$38</f>
        <v>0</v>
      </c>
      <c r="T67" s="17"/>
    </row>
    <row r="68" spans="1:20">
      <c r="A68" s="4" t="s">
        <v>235</v>
      </c>
      <c r="B68" s="38">
        <f>(1-'AMD'!B57)*'Yard'!B$39</f>
        <v>0</v>
      </c>
      <c r="C68" s="38">
        <f>(1-'AMD'!C57)*'Yard'!C$39</f>
        <v>0</v>
      </c>
      <c r="D68" s="38">
        <f>(1-'AMD'!D57)*'Yard'!D$39</f>
        <v>0</v>
      </c>
      <c r="E68" s="38">
        <f>(1-'AMD'!E57)*'Yard'!E$39</f>
        <v>0</v>
      </c>
      <c r="F68" s="38">
        <f>(1-'AMD'!F57)*'Yard'!F$39</f>
        <v>0</v>
      </c>
      <c r="G68" s="38">
        <f>(1-'AMD'!G57)*'Yard'!G$39</f>
        <v>0</v>
      </c>
      <c r="H68" s="38">
        <f>(1-'AMD'!H57)*'Yard'!H$39</f>
        <v>0</v>
      </c>
      <c r="I68" s="38">
        <f>(1-'AMD'!I57)*'Yard'!I$39</f>
        <v>0</v>
      </c>
      <c r="J68" s="38">
        <f>(1-'AMD'!J57)*'Yard'!J$39</f>
        <v>0</v>
      </c>
      <c r="K68" s="38">
        <f>(1-'AMD'!B57)*'Yard'!K$39</f>
        <v>0</v>
      </c>
      <c r="L68" s="38">
        <f>(1-'AMD'!C57)*'Yard'!L$39</f>
        <v>0</v>
      </c>
      <c r="M68" s="38">
        <f>(1-'AMD'!D57)*'Yard'!M$39</f>
        <v>0</v>
      </c>
      <c r="N68" s="38">
        <f>(1-'AMD'!E57)*'Yard'!N$39</f>
        <v>0</v>
      </c>
      <c r="O68" s="38">
        <f>(1-'AMD'!F57)*'Yard'!O$39</f>
        <v>0</v>
      </c>
      <c r="P68" s="38">
        <f>(1-'AMD'!G57)*'Yard'!P$39</f>
        <v>0</v>
      </c>
      <c r="Q68" s="38">
        <f>(1-'AMD'!H57)*'Yard'!Q$39</f>
        <v>0</v>
      </c>
      <c r="R68" s="38">
        <f>(1-'AMD'!I57)*'Yard'!R$39</f>
        <v>0</v>
      </c>
      <c r="S68" s="38">
        <f>(1-'AMD'!J57)*'Yard'!S$39</f>
        <v>0</v>
      </c>
      <c r="T68" s="17"/>
    </row>
    <row r="69" spans="1:20">
      <c r="A69" s="4" t="s">
        <v>236</v>
      </c>
      <c r="B69" s="38">
        <f>(1-'AMD'!B58)*'Yard'!B$40</f>
        <v>0</v>
      </c>
      <c r="C69" s="38">
        <f>(1-'AMD'!C58)*'Yard'!C$40</f>
        <v>0</v>
      </c>
      <c r="D69" s="38">
        <f>(1-'AMD'!D58)*'Yard'!D$40</f>
        <v>0</v>
      </c>
      <c r="E69" s="38">
        <f>(1-'AMD'!E58)*'Yard'!E$40</f>
        <v>0</v>
      </c>
      <c r="F69" s="38">
        <f>(1-'AMD'!F58)*'Yard'!F$40</f>
        <v>0</v>
      </c>
      <c r="G69" s="38">
        <f>(1-'AMD'!G58)*'Yard'!G$40</f>
        <v>0</v>
      </c>
      <c r="H69" s="38">
        <f>(1-'AMD'!H58)*'Yard'!H$40</f>
        <v>0</v>
      </c>
      <c r="I69" s="38">
        <f>(1-'AMD'!I58)*'Yard'!I$40</f>
        <v>0</v>
      </c>
      <c r="J69" s="38">
        <f>(1-'AMD'!J58)*'Yard'!J$40</f>
        <v>0</v>
      </c>
      <c r="K69" s="38">
        <f>(1-'AMD'!B58)*'Yard'!K$40</f>
        <v>0</v>
      </c>
      <c r="L69" s="38">
        <f>(1-'AMD'!C58)*'Yard'!L$40</f>
        <v>0</v>
      </c>
      <c r="M69" s="38">
        <f>(1-'AMD'!D58)*'Yard'!M$40</f>
        <v>0</v>
      </c>
      <c r="N69" s="38">
        <f>(1-'AMD'!E58)*'Yard'!N$40</f>
        <v>0</v>
      </c>
      <c r="O69" s="38">
        <f>(1-'AMD'!F58)*'Yard'!O$40</f>
        <v>0</v>
      </c>
      <c r="P69" s="38">
        <f>(1-'AMD'!G58)*'Yard'!P$40</f>
        <v>0</v>
      </c>
      <c r="Q69" s="38">
        <f>(1-'AMD'!H58)*'Yard'!Q$40</f>
        <v>0</v>
      </c>
      <c r="R69" s="38">
        <f>(1-'AMD'!I58)*'Yard'!R$40</f>
        <v>0</v>
      </c>
      <c r="S69" s="38">
        <f>(1-'AMD'!J58)*'Yard'!S$40</f>
        <v>0</v>
      </c>
      <c r="T69" s="17"/>
    </row>
    <row r="70" spans="1:20">
      <c r="A70" s="4" t="s">
        <v>237</v>
      </c>
      <c r="B70" s="38">
        <f>(1-'AMD'!B59)*'Yard'!B$41</f>
        <v>0</v>
      </c>
      <c r="C70" s="38">
        <f>(1-'AMD'!C59)*'Yard'!C$41</f>
        <v>0</v>
      </c>
      <c r="D70" s="38">
        <f>(1-'AMD'!D59)*'Yard'!D$41</f>
        <v>0</v>
      </c>
      <c r="E70" s="38">
        <f>(1-'AMD'!E59)*'Yard'!E$41</f>
        <v>0</v>
      </c>
      <c r="F70" s="38">
        <f>(1-'AMD'!F59)*'Yard'!F$41</f>
        <v>0</v>
      </c>
      <c r="G70" s="38">
        <f>(1-'AMD'!G59)*'Yard'!G$41</f>
        <v>0</v>
      </c>
      <c r="H70" s="38">
        <f>(1-'AMD'!H59)*'Yard'!H$41</f>
        <v>0</v>
      </c>
      <c r="I70" s="38">
        <f>(1-'AMD'!I59)*'Yard'!I$41</f>
        <v>0</v>
      </c>
      <c r="J70" s="38">
        <f>(1-'AMD'!J59)*'Yard'!J$41</f>
        <v>0</v>
      </c>
      <c r="K70" s="38">
        <f>(1-'AMD'!B59)*'Yard'!K$41</f>
        <v>0</v>
      </c>
      <c r="L70" s="38">
        <f>(1-'AMD'!C59)*'Yard'!L$41</f>
        <v>0</v>
      </c>
      <c r="M70" s="38">
        <f>(1-'AMD'!D59)*'Yard'!M$41</f>
        <v>0</v>
      </c>
      <c r="N70" s="38">
        <f>(1-'AMD'!E59)*'Yard'!N$41</f>
        <v>0</v>
      </c>
      <c r="O70" s="38">
        <f>(1-'AMD'!F59)*'Yard'!O$41</f>
        <v>0</v>
      </c>
      <c r="P70" s="38">
        <f>(1-'AMD'!G59)*'Yard'!P$41</f>
        <v>0</v>
      </c>
      <c r="Q70" s="38">
        <f>(1-'AMD'!H59)*'Yard'!Q$41</f>
        <v>0</v>
      </c>
      <c r="R70" s="38">
        <f>(1-'AMD'!I59)*'Yard'!R$41</f>
        <v>0</v>
      </c>
      <c r="S70" s="38">
        <f>(1-'AMD'!J59)*'Yard'!S$41</f>
        <v>0</v>
      </c>
      <c r="T70" s="17"/>
    </row>
    <row r="72" spans="1:20" ht="21" customHeight="1">
      <c r="A72" s="1" t="s">
        <v>1036</v>
      </c>
    </row>
    <row r="73" spans="1:20">
      <c r="A73" s="3" t="s">
        <v>383</v>
      </c>
    </row>
    <row r="74" spans="1:20">
      <c r="A74" s="33" t="s">
        <v>1027</v>
      </c>
    </row>
    <row r="75" spans="1:20">
      <c r="A75" s="33" t="s">
        <v>1037</v>
      </c>
    </row>
    <row r="76" spans="1:20">
      <c r="A76" s="3" t="s">
        <v>1035</v>
      </c>
    </row>
    <row r="78" spans="1:20">
      <c r="B78" s="15" t="s">
        <v>153</v>
      </c>
      <c r="C78" s="15" t="s">
        <v>338</v>
      </c>
      <c r="D78" s="15" t="s">
        <v>339</v>
      </c>
      <c r="E78" s="15" t="s">
        <v>340</v>
      </c>
      <c r="F78" s="15" t="s">
        <v>341</v>
      </c>
      <c r="G78" s="15" t="s">
        <v>342</v>
      </c>
      <c r="H78" s="15" t="s">
        <v>343</v>
      </c>
      <c r="I78" s="15" t="s">
        <v>344</v>
      </c>
      <c r="J78" s="15" t="s">
        <v>345</v>
      </c>
      <c r="K78" s="15" t="s">
        <v>326</v>
      </c>
      <c r="L78" s="15" t="s">
        <v>913</v>
      </c>
      <c r="M78" s="15" t="s">
        <v>914</v>
      </c>
      <c r="N78" s="15" t="s">
        <v>915</v>
      </c>
      <c r="O78" s="15" t="s">
        <v>916</v>
      </c>
      <c r="P78" s="15" t="s">
        <v>917</v>
      </c>
      <c r="Q78" s="15" t="s">
        <v>918</v>
      </c>
      <c r="R78" s="15" t="s">
        <v>919</v>
      </c>
      <c r="S78" s="15" t="s">
        <v>920</v>
      </c>
    </row>
    <row r="79" spans="1:20">
      <c r="A79" s="4" t="s">
        <v>185</v>
      </c>
      <c r="B79" s="38">
        <f>(1-'AMD'!B$41)*'Yard'!B$67</f>
        <v>0</v>
      </c>
      <c r="C79" s="38">
        <f>(1-'AMD'!C$41)*'Yard'!C$67</f>
        <v>0</v>
      </c>
      <c r="D79" s="38">
        <f>(1-'AMD'!D$41)*'Yard'!D$67</f>
        <v>0</v>
      </c>
      <c r="E79" s="38">
        <f>(1-'AMD'!E$41)*'Yard'!E$67</f>
        <v>0</v>
      </c>
      <c r="F79" s="38">
        <f>(1-'AMD'!F$41)*'Yard'!F$67</f>
        <v>0</v>
      </c>
      <c r="G79" s="38">
        <f>(1-'AMD'!G$41)*'Yard'!G$67</f>
        <v>0</v>
      </c>
      <c r="H79" s="38">
        <f>(1-'AMD'!H$41)*'Yard'!H$67</f>
        <v>0</v>
      </c>
      <c r="I79" s="38">
        <f>(1-'AMD'!I$41)*'Yard'!I$67</f>
        <v>0</v>
      </c>
      <c r="J79" s="38">
        <f>(1-'AMD'!J$41)*'Yard'!J$67</f>
        <v>0</v>
      </c>
      <c r="K79" s="38">
        <f>(1-'AMD'!B$41)*'Yard'!K$67</f>
        <v>0</v>
      </c>
      <c r="L79" s="38">
        <f>(1-'AMD'!C$41)*'Yard'!L$67</f>
        <v>0</v>
      </c>
      <c r="M79" s="38">
        <f>(1-'AMD'!D$41)*'Yard'!M$67</f>
        <v>0</v>
      </c>
      <c r="N79" s="38">
        <f>(1-'AMD'!E$41)*'Yard'!N$67</f>
        <v>0</v>
      </c>
      <c r="O79" s="38">
        <f>(1-'AMD'!F$41)*'Yard'!O$67</f>
        <v>0</v>
      </c>
      <c r="P79" s="38">
        <f>(1-'AMD'!G$41)*'Yard'!P$67</f>
        <v>0</v>
      </c>
      <c r="Q79" s="38">
        <f>(1-'AMD'!H$41)*'Yard'!Q$67</f>
        <v>0</v>
      </c>
      <c r="R79" s="38">
        <f>(1-'AMD'!I$41)*'Yard'!R$67</f>
        <v>0</v>
      </c>
      <c r="S79" s="38">
        <f>(1-'AMD'!J$41)*'Yard'!S$67</f>
        <v>0</v>
      </c>
      <c r="T79" s="17"/>
    </row>
    <row r="80" spans="1:20">
      <c r="A80" s="4" t="s">
        <v>186</v>
      </c>
      <c r="B80" s="38">
        <f>(1-'AMD'!B$42)*'Yard'!B$68</f>
        <v>0</v>
      </c>
      <c r="C80" s="38">
        <f>(1-'AMD'!C$42)*'Yard'!C$68</f>
        <v>0</v>
      </c>
      <c r="D80" s="38">
        <f>(1-'AMD'!D$42)*'Yard'!D$68</f>
        <v>0</v>
      </c>
      <c r="E80" s="38">
        <f>(1-'AMD'!E$42)*'Yard'!E$68</f>
        <v>0</v>
      </c>
      <c r="F80" s="38">
        <f>(1-'AMD'!F$42)*'Yard'!F$68</f>
        <v>0</v>
      </c>
      <c r="G80" s="38">
        <f>(1-'AMD'!G$42)*'Yard'!G$68</f>
        <v>0</v>
      </c>
      <c r="H80" s="38">
        <f>(1-'AMD'!H$42)*'Yard'!H$68</f>
        <v>0</v>
      </c>
      <c r="I80" s="38">
        <f>(1-'AMD'!I$42)*'Yard'!I$68</f>
        <v>0</v>
      </c>
      <c r="J80" s="38">
        <f>(1-'AMD'!J$42)*'Yard'!J$68</f>
        <v>0</v>
      </c>
      <c r="K80" s="38">
        <f>(1-'AMD'!B$42)*'Yard'!K$68</f>
        <v>0</v>
      </c>
      <c r="L80" s="38">
        <f>(1-'AMD'!C$42)*'Yard'!L$68</f>
        <v>0</v>
      </c>
      <c r="M80" s="38">
        <f>(1-'AMD'!D$42)*'Yard'!M$68</f>
        <v>0</v>
      </c>
      <c r="N80" s="38">
        <f>(1-'AMD'!E$42)*'Yard'!N$68</f>
        <v>0</v>
      </c>
      <c r="O80" s="38">
        <f>(1-'AMD'!F$42)*'Yard'!O$68</f>
        <v>0</v>
      </c>
      <c r="P80" s="38">
        <f>(1-'AMD'!G$42)*'Yard'!P$68</f>
        <v>0</v>
      </c>
      <c r="Q80" s="38">
        <f>(1-'AMD'!H$42)*'Yard'!Q$68</f>
        <v>0</v>
      </c>
      <c r="R80" s="38">
        <f>(1-'AMD'!I$42)*'Yard'!R$68</f>
        <v>0</v>
      </c>
      <c r="S80" s="38">
        <f>(1-'AMD'!J$42)*'Yard'!S$68</f>
        <v>0</v>
      </c>
      <c r="T80" s="17"/>
    </row>
    <row r="81" spans="1:20">
      <c r="A81" s="4" t="s">
        <v>231</v>
      </c>
      <c r="B81" s="38">
        <f>(1-'AMD'!B$43)*'Yard'!B$69</f>
        <v>0</v>
      </c>
      <c r="C81" s="38">
        <f>(1-'AMD'!C$43)*'Yard'!C$69</f>
        <v>0</v>
      </c>
      <c r="D81" s="38">
        <f>(1-'AMD'!D$43)*'Yard'!D$69</f>
        <v>0</v>
      </c>
      <c r="E81" s="38">
        <f>(1-'AMD'!E$43)*'Yard'!E$69</f>
        <v>0</v>
      </c>
      <c r="F81" s="38">
        <f>(1-'AMD'!F$43)*'Yard'!F$69</f>
        <v>0</v>
      </c>
      <c r="G81" s="38">
        <f>(1-'AMD'!G$43)*'Yard'!G$69</f>
        <v>0</v>
      </c>
      <c r="H81" s="38">
        <f>(1-'AMD'!H$43)*'Yard'!H$69</f>
        <v>0</v>
      </c>
      <c r="I81" s="38">
        <f>(1-'AMD'!I$43)*'Yard'!I$69</f>
        <v>0</v>
      </c>
      <c r="J81" s="38">
        <f>(1-'AMD'!J$43)*'Yard'!J$69</f>
        <v>0</v>
      </c>
      <c r="K81" s="38">
        <f>(1-'AMD'!B$43)*'Yard'!K$69</f>
        <v>0</v>
      </c>
      <c r="L81" s="38">
        <f>(1-'AMD'!C$43)*'Yard'!L$69</f>
        <v>0</v>
      </c>
      <c r="M81" s="38">
        <f>(1-'AMD'!D$43)*'Yard'!M$69</f>
        <v>0</v>
      </c>
      <c r="N81" s="38">
        <f>(1-'AMD'!E$43)*'Yard'!N$69</f>
        <v>0</v>
      </c>
      <c r="O81" s="38">
        <f>(1-'AMD'!F$43)*'Yard'!O$69</f>
        <v>0</v>
      </c>
      <c r="P81" s="38">
        <f>(1-'AMD'!G$43)*'Yard'!P$69</f>
        <v>0</v>
      </c>
      <c r="Q81" s="38">
        <f>(1-'AMD'!H$43)*'Yard'!Q$69</f>
        <v>0</v>
      </c>
      <c r="R81" s="38">
        <f>(1-'AMD'!I$43)*'Yard'!R$69</f>
        <v>0</v>
      </c>
      <c r="S81" s="38">
        <f>(1-'AMD'!J$43)*'Yard'!S$69</f>
        <v>0</v>
      </c>
      <c r="T81" s="17"/>
    </row>
    <row r="82" spans="1:20">
      <c r="A82" s="4" t="s">
        <v>187</v>
      </c>
      <c r="B82" s="38">
        <f>(1-'AMD'!B$44)*'Yard'!B$70</f>
        <v>0</v>
      </c>
      <c r="C82" s="38">
        <f>(1-'AMD'!C$44)*'Yard'!C$70</f>
        <v>0</v>
      </c>
      <c r="D82" s="38">
        <f>(1-'AMD'!D$44)*'Yard'!D$70</f>
        <v>0</v>
      </c>
      <c r="E82" s="38">
        <f>(1-'AMD'!E$44)*'Yard'!E$70</f>
        <v>0</v>
      </c>
      <c r="F82" s="38">
        <f>(1-'AMD'!F$44)*'Yard'!F$70</f>
        <v>0</v>
      </c>
      <c r="G82" s="38">
        <f>(1-'AMD'!G$44)*'Yard'!G$70</f>
        <v>0</v>
      </c>
      <c r="H82" s="38">
        <f>(1-'AMD'!H$44)*'Yard'!H$70</f>
        <v>0</v>
      </c>
      <c r="I82" s="38">
        <f>(1-'AMD'!I$44)*'Yard'!I$70</f>
        <v>0</v>
      </c>
      <c r="J82" s="38">
        <f>(1-'AMD'!J$44)*'Yard'!J$70</f>
        <v>0</v>
      </c>
      <c r="K82" s="38">
        <f>(1-'AMD'!B$44)*'Yard'!K$70</f>
        <v>0</v>
      </c>
      <c r="L82" s="38">
        <f>(1-'AMD'!C$44)*'Yard'!L$70</f>
        <v>0</v>
      </c>
      <c r="M82" s="38">
        <f>(1-'AMD'!D$44)*'Yard'!M$70</f>
        <v>0</v>
      </c>
      <c r="N82" s="38">
        <f>(1-'AMD'!E$44)*'Yard'!N$70</f>
        <v>0</v>
      </c>
      <c r="O82" s="38">
        <f>(1-'AMD'!F$44)*'Yard'!O$70</f>
        <v>0</v>
      </c>
      <c r="P82" s="38">
        <f>(1-'AMD'!G$44)*'Yard'!P$70</f>
        <v>0</v>
      </c>
      <c r="Q82" s="38">
        <f>(1-'AMD'!H$44)*'Yard'!Q$70</f>
        <v>0</v>
      </c>
      <c r="R82" s="38">
        <f>(1-'AMD'!I$44)*'Yard'!R$70</f>
        <v>0</v>
      </c>
      <c r="S82" s="38">
        <f>(1-'AMD'!J$44)*'Yard'!S$70</f>
        <v>0</v>
      </c>
      <c r="T82" s="17"/>
    </row>
    <row r="83" spans="1:20">
      <c r="A83" s="4" t="s">
        <v>188</v>
      </c>
      <c r="B83" s="38">
        <f>(1-'AMD'!B$45)*'Yard'!B$71</f>
        <v>0</v>
      </c>
      <c r="C83" s="38">
        <f>(1-'AMD'!C$45)*'Yard'!C$71</f>
        <v>0</v>
      </c>
      <c r="D83" s="38">
        <f>(1-'AMD'!D$45)*'Yard'!D$71</f>
        <v>0</v>
      </c>
      <c r="E83" s="38">
        <f>(1-'AMD'!E$45)*'Yard'!E$71</f>
        <v>0</v>
      </c>
      <c r="F83" s="38">
        <f>(1-'AMD'!F$45)*'Yard'!F$71</f>
        <v>0</v>
      </c>
      <c r="G83" s="38">
        <f>(1-'AMD'!G$45)*'Yard'!G$71</f>
        <v>0</v>
      </c>
      <c r="H83" s="38">
        <f>(1-'AMD'!H$45)*'Yard'!H$71</f>
        <v>0</v>
      </c>
      <c r="I83" s="38">
        <f>(1-'AMD'!I$45)*'Yard'!I$71</f>
        <v>0</v>
      </c>
      <c r="J83" s="38">
        <f>(1-'AMD'!J$45)*'Yard'!J$71</f>
        <v>0</v>
      </c>
      <c r="K83" s="38">
        <f>(1-'AMD'!B$45)*'Yard'!K$71</f>
        <v>0</v>
      </c>
      <c r="L83" s="38">
        <f>(1-'AMD'!C$45)*'Yard'!L$71</f>
        <v>0</v>
      </c>
      <c r="M83" s="38">
        <f>(1-'AMD'!D$45)*'Yard'!M$71</f>
        <v>0</v>
      </c>
      <c r="N83" s="38">
        <f>(1-'AMD'!E$45)*'Yard'!N$71</f>
        <v>0</v>
      </c>
      <c r="O83" s="38">
        <f>(1-'AMD'!F$45)*'Yard'!O$71</f>
        <v>0</v>
      </c>
      <c r="P83" s="38">
        <f>(1-'AMD'!G$45)*'Yard'!P$71</f>
        <v>0</v>
      </c>
      <c r="Q83" s="38">
        <f>(1-'AMD'!H$45)*'Yard'!Q$71</f>
        <v>0</v>
      </c>
      <c r="R83" s="38">
        <f>(1-'AMD'!I$45)*'Yard'!R$71</f>
        <v>0</v>
      </c>
      <c r="S83" s="38">
        <f>(1-'AMD'!J$45)*'Yard'!S$71</f>
        <v>0</v>
      </c>
      <c r="T83" s="17"/>
    </row>
    <row r="84" spans="1:20">
      <c r="A84" s="4" t="s">
        <v>232</v>
      </c>
      <c r="B84" s="38">
        <f>(1-'AMD'!B$46)*'Yard'!B$72</f>
        <v>0</v>
      </c>
      <c r="C84" s="38">
        <f>(1-'AMD'!C$46)*'Yard'!C$72</f>
        <v>0</v>
      </c>
      <c r="D84" s="38">
        <f>(1-'AMD'!D$46)*'Yard'!D$72</f>
        <v>0</v>
      </c>
      <c r="E84" s="38">
        <f>(1-'AMD'!E$46)*'Yard'!E$72</f>
        <v>0</v>
      </c>
      <c r="F84" s="38">
        <f>(1-'AMD'!F$46)*'Yard'!F$72</f>
        <v>0</v>
      </c>
      <c r="G84" s="38">
        <f>(1-'AMD'!G$46)*'Yard'!G$72</f>
        <v>0</v>
      </c>
      <c r="H84" s="38">
        <f>(1-'AMD'!H$46)*'Yard'!H$72</f>
        <v>0</v>
      </c>
      <c r="I84" s="38">
        <f>(1-'AMD'!I$46)*'Yard'!I$72</f>
        <v>0</v>
      </c>
      <c r="J84" s="38">
        <f>(1-'AMD'!J$46)*'Yard'!J$72</f>
        <v>0</v>
      </c>
      <c r="K84" s="38">
        <f>(1-'AMD'!B$46)*'Yard'!K$72</f>
        <v>0</v>
      </c>
      <c r="L84" s="38">
        <f>(1-'AMD'!C$46)*'Yard'!L$72</f>
        <v>0</v>
      </c>
      <c r="M84" s="38">
        <f>(1-'AMD'!D$46)*'Yard'!M$72</f>
        <v>0</v>
      </c>
      <c r="N84" s="38">
        <f>(1-'AMD'!E$46)*'Yard'!N$72</f>
        <v>0</v>
      </c>
      <c r="O84" s="38">
        <f>(1-'AMD'!F$46)*'Yard'!O$72</f>
        <v>0</v>
      </c>
      <c r="P84" s="38">
        <f>(1-'AMD'!G$46)*'Yard'!P$72</f>
        <v>0</v>
      </c>
      <c r="Q84" s="38">
        <f>(1-'AMD'!H$46)*'Yard'!Q$72</f>
        <v>0</v>
      </c>
      <c r="R84" s="38">
        <f>(1-'AMD'!I$46)*'Yard'!R$72</f>
        <v>0</v>
      </c>
      <c r="S84" s="38">
        <f>(1-'AMD'!J$46)*'Yard'!S$72</f>
        <v>0</v>
      </c>
      <c r="T84" s="17"/>
    </row>
    <row r="85" spans="1:20">
      <c r="A85" s="4" t="s">
        <v>189</v>
      </c>
      <c r="B85" s="38">
        <f>(1-'AMD'!B$47)*'Yard'!B$73</f>
        <v>0</v>
      </c>
      <c r="C85" s="38">
        <f>(1-'AMD'!C$47)*'Yard'!C$73</f>
        <v>0</v>
      </c>
      <c r="D85" s="38">
        <f>(1-'AMD'!D$47)*'Yard'!D$73</f>
        <v>0</v>
      </c>
      <c r="E85" s="38">
        <f>(1-'AMD'!E$47)*'Yard'!E$73</f>
        <v>0</v>
      </c>
      <c r="F85" s="38">
        <f>(1-'AMD'!F$47)*'Yard'!F$73</f>
        <v>0</v>
      </c>
      <c r="G85" s="38">
        <f>(1-'AMD'!G$47)*'Yard'!G$73</f>
        <v>0</v>
      </c>
      <c r="H85" s="38">
        <f>(1-'AMD'!H$47)*'Yard'!H$73</f>
        <v>0</v>
      </c>
      <c r="I85" s="38">
        <f>(1-'AMD'!I$47)*'Yard'!I$73</f>
        <v>0</v>
      </c>
      <c r="J85" s="38">
        <f>(1-'AMD'!J$47)*'Yard'!J$73</f>
        <v>0</v>
      </c>
      <c r="K85" s="38">
        <f>(1-'AMD'!B$47)*'Yard'!K$73</f>
        <v>0</v>
      </c>
      <c r="L85" s="38">
        <f>(1-'AMD'!C$47)*'Yard'!L$73</f>
        <v>0</v>
      </c>
      <c r="M85" s="38">
        <f>(1-'AMD'!D$47)*'Yard'!M$73</f>
        <v>0</v>
      </c>
      <c r="N85" s="38">
        <f>(1-'AMD'!E$47)*'Yard'!N$73</f>
        <v>0</v>
      </c>
      <c r="O85" s="38">
        <f>(1-'AMD'!F$47)*'Yard'!O$73</f>
        <v>0</v>
      </c>
      <c r="P85" s="38">
        <f>(1-'AMD'!G$47)*'Yard'!P$73</f>
        <v>0</v>
      </c>
      <c r="Q85" s="38">
        <f>(1-'AMD'!H$47)*'Yard'!Q$73</f>
        <v>0</v>
      </c>
      <c r="R85" s="38">
        <f>(1-'AMD'!I$47)*'Yard'!R$73</f>
        <v>0</v>
      </c>
      <c r="S85" s="38">
        <f>(1-'AMD'!J$47)*'Yard'!S$73</f>
        <v>0</v>
      </c>
      <c r="T85" s="17"/>
    </row>
    <row r="86" spans="1:20">
      <c r="A86" s="4" t="s">
        <v>190</v>
      </c>
      <c r="B86" s="38">
        <f>(1-'AMD'!B$48)*'Yard'!B$74</f>
        <v>0</v>
      </c>
      <c r="C86" s="38">
        <f>(1-'AMD'!C$48)*'Yard'!C$74</f>
        <v>0</v>
      </c>
      <c r="D86" s="38">
        <f>(1-'AMD'!D$48)*'Yard'!D$74</f>
        <v>0</v>
      </c>
      <c r="E86" s="38">
        <f>(1-'AMD'!E$48)*'Yard'!E$74</f>
        <v>0</v>
      </c>
      <c r="F86" s="38">
        <f>(1-'AMD'!F$48)*'Yard'!F$74</f>
        <v>0</v>
      </c>
      <c r="G86" s="38">
        <f>(1-'AMD'!G$48)*'Yard'!G$74</f>
        <v>0</v>
      </c>
      <c r="H86" s="38">
        <f>(1-'AMD'!H$48)*'Yard'!H$74</f>
        <v>0</v>
      </c>
      <c r="I86" s="38">
        <f>(1-'AMD'!I$48)*'Yard'!I$74</f>
        <v>0</v>
      </c>
      <c r="J86" s="38">
        <f>(1-'AMD'!J$48)*'Yard'!J$74</f>
        <v>0</v>
      </c>
      <c r="K86" s="38">
        <f>(1-'AMD'!B$48)*'Yard'!K$74</f>
        <v>0</v>
      </c>
      <c r="L86" s="38">
        <f>(1-'AMD'!C$48)*'Yard'!L$74</f>
        <v>0</v>
      </c>
      <c r="M86" s="38">
        <f>(1-'AMD'!D$48)*'Yard'!M$74</f>
        <v>0</v>
      </c>
      <c r="N86" s="38">
        <f>(1-'AMD'!E$48)*'Yard'!N$74</f>
        <v>0</v>
      </c>
      <c r="O86" s="38">
        <f>(1-'AMD'!F$48)*'Yard'!O$74</f>
        <v>0</v>
      </c>
      <c r="P86" s="38">
        <f>(1-'AMD'!G$48)*'Yard'!P$74</f>
        <v>0</v>
      </c>
      <c r="Q86" s="38">
        <f>(1-'AMD'!H$48)*'Yard'!Q$74</f>
        <v>0</v>
      </c>
      <c r="R86" s="38">
        <f>(1-'AMD'!I$48)*'Yard'!R$74</f>
        <v>0</v>
      </c>
      <c r="S86" s="38">
        <f>(1-'AMD'!J$48)*'Yard'!S$74</f>
        <v>0</v>
      </c>
      <c r="T86" s="17"/>
    </row>
    <row r="87" spans="1:20">
      <c r="A87" s="4" t="s">
        <v>210</v>
      </c>
      <c r="B87" s="38">
        <f>(1-'AMD'!B$49)*'Yard'!B$75</f>
        <v>0</v>
      </c>
      <c r="C87" s="38">
        <f>(1-'AMD'!C$49)*'Yard'!C$75</f>
        <v>0</v>
      </c>
      <c r="D87" s="38">
        <f>(1-'AMD'!D$49)*'Yard'!D$75</f>
        <v>0</v>
      </c>
      <c r="E87" s="38">
        <f>(1-'AMD'!E$49)*'Yard'!E$75</f>
        <v>0</v>
      </c>
      <c r="F87" s="38">
        <f>(1-'AMD'!F$49)*'Yard'!F$75</f>
        <v>0</v>
      </c>
      <c r="G87" s="38">
        <f>(1-'AMD'!G$49)*'Yard'!G$75</f>
        <v>0</v>
      </c>
      <c r="H87" s="38">
        <f>(1-'AMD'!H$49)*'Yard'!H$75</f>
        <v>0</v>
      </c>
      <c r="I87" s="38">
        <f>(1-'AMD'!I$49)*'Yard'!I$75</f>
        <v>0</v>
      </c>
      <c r="J87" s="38">
        <f>(1-'AMD'!J$49)*'Yard'!J$75</f>
        <v>0</v>
      </c>
      <c r="K87" s="38">
        <f>(1-'AMD'!B$49)*'Yard'!K$75</f>
        <v>0</v>
      </c>
      <c r="L87" s="38">
        <f>(1-'AMD'!C$49)*'Yard'!L$75</f>
        <v>0</v>
      </c>
      <c r="M87" s="38">
        <f>(1-'AMD'!D$49)*'Yard'!M$75</f>
        <v>0</v>
      </c>
      <c r="N87" s="38">
        <f>(1-'AMD'!E$49)*'Yard'!N$75</f>
        <v>0</v>
      </c>
      <c r="O87" s="38">
        <f>(1-'AMD'!F$49)*'Yard'!O$75</f>
        <v>0</v>
      </c>
      <c r="P87" s="38">
        <f>(1-'AMD'!G$49)*'Yard'!P$75</f>
        <v>0</v>
      </c>
      <c r="Q87" s="38">
        <f>(1-'AMD'!H$49)*'Yard'!Q$75</f>
        <v>0</v>
      </c>
      <c r="R87" s="38">
        <f>(1-'AMD'!I$49)*'Yard'!R$75</f>
        <v>0</v>
      </c>
      <c r="S87" s="38">
        <f>(1-'AMD'!J$49)*'Yard'!S$75</f>
        <v>0</v>
      </c>
      <c r="T87" s="17"/>
    </row>
    <row r="88" spans="1:20">
      <c r="A88" s="4" t="s">
        <v>191</v>
      </c>
      <c r="B88" s="38">
        <f>(1-'AMD'!B$50)*'Yard'!B$76</f>
        <v>0</v>
      </c>
      <c r="C88" s="38">
        <f>(1-'AMD'!C$50)*'Yard'!C$76</f>
        <v>0</v>
      </c>
      <c r="D88" s="38">
        <f>(1-'AMD'!D$50)*'Yard'!D$76</f>
        <v>0</v>
      </c>
      <c r="E88" s="38">
        <f>(1-'AMD'!E$50)*'Yard'!E$76</f>
        <v>0</v>
      </c>
      <c r="F88" s="38">
        <f>(1-'AMD'!F$50)*'Yard'!F$76</f>
        <v>0</v>
      </c>
      <c r="G88" s="38">
        <f>(1-'AMD'!G$50)*'Yard'!G$76</f>
        <v>0</v>
      </c>
      <c r="H88" s="38">
        <f>(1-'AMD'!H$50)*'Yard'!H$76</f>
        <v>0</v>
      </c>
      <c r="I88" s="38">
        <f>(1-'AMD'!I$50)*'Yard'!I$76</f>
        <v>0</v>
      </c>
      <c r="J88" s="38">
        <f>(1-'AMD'!J$50)*'Yard'!J$76</f>
        <v>0</v>
      </c>
      <c r="K88" s="38">
        <f>(1-'AMD'!B$50)*'Yard'!K$76</f>
        <v>0</v>
      </c>
      <c r="L88" s="38">
        <f>(1-'AMD'!C$50)*'Yard'!L$76</f>
        <v>0</v>
      </c>
      <c r="M88" s="38">
        <f>(1-'AMD'!D$50)*'Yard'!M$76</f>
        <v>0</v>
      </c>
      <c r="N88" s="38">
        <f>(1-'AMD'!E$50)*'Yard'!N$76</f>
        <v>0</v>
      </c>
      <c r="O88" s="38">
        <f>(1-'AMD'!F$50)*'Yard'!O$76</f>
        <v>0</v>
      </c>
      <c r="P88" s="38">
        <f>(1-'AMD'!G$50)*'Yard'!P$76</f>
        <v>0</v>
      </c>
      <c r="Q88" s="38">
        <f>(1-'AMD'!H$50)*'Yard'!Q$76</f>
        <v>0</v>
      </c>
      <c r="R88" s="38">
        <f>(1-'AMD'!I$50)*'Yard'!R$76</f>
        <v>0</v>
      </c>
      <c r="S88" s="38">
        <f>(1-'AMD'!J$50)*'Yard'!S$76</f>
        <v>0</v>
      </c>
      <c r="T88" s="17"/>
    </row>
    <row r="89" spans="1:20">
      <c r="A89" s="4" t="s">
        <v>192</v>
      </c>
      <c r="B89" s="38">
        <f>(1-'AMD'!B$51)*'Yard'!B$77</f>
        <v>0</v>
      </c>
      <c r="C89" s="38">
        <f>(1-'AMD'!C$51)*'Yard'!C$77</f>
        <v>0</v>
      </c>
      <c r="D89" s="38">
        <f>(1-'AMD'!D$51)*'Yard'!D$77</f>
        <v>0</v>
      </c>
      <c r="E89" s="38">
        <f>(1-'AMD'!E$51)*'Yard'!E$77</f>
        <v>0</v>
      </c>
      <c r="F89" s="38">
        <f>(1-'AMD'!F$51)*'Yard'!F$77</f>
        <v>0</v>
      </c>
      <c r="G89" s="38">
        <f>(1-'AMD'!G$51)*'Yard'!G$77</f>
        <v>0</v>
      </c>
      <c r="H89" s="38">
        <f>(1-'AMD'!H$51)*'Yard'!H$77</f>
        <v>0</v>
      </c>
      <c r="I89" s="38">
        <f>(1-'AMD'!I$51)*'Yard'!I$77</f>
        <v>0</v>
      </c>
      <c r="J89" s="38">
        <f>(1-'AMD'!J$51)*'Yard'!J$77</f>
        <v>0</v>
      </c>
      <c r="K89" s="38">
        <f>(1-'AMD'!B$51)*'Yard'!K$77</f>
        <v>0</v>
      </c>
      <c r="L89" s="38">
        <f>(1-'AMD'!C$51)*'Yard'!L$77</f>
        <v>0</v>
      </c>
      <c r="M89" s="38">
        <f>(1-'AMD'!D$51)*'Yard'!M$77</f>
        <v>0</v>
      </c>
      <c r="N89" s="38">
        <f>(1-'AMD'!E$51)*'Yard'!N$77</f>
        <v>0</v>
      </c>
      <c r="O89" s="38">
        <f>(1-'AMD'!F$51)*'Yard'!O$77</f>
        <v>0</v>
      </c>
      <c r="P89" s="38">
        <f>(1-'AMD'!G$51)*'Yard'!P$77</f>
        <v>0</v>
      </c>
      <c r="Q89" s="38">
        <f>(1-'AMD'!H$51)*'Yard'!Q$77</f>
        <v>0</v>
      </c>
      <c r="R89" s="38">
        <f>(1-'AMD'!I$51)*'Yard'!R$77</f>
        <v>0</v>
      </c>
      <c r="S89" s="38">
        <f>(1-'AMD'!J$51)*'Yard'!S$77</f>
        <v>0</v>
      </c>
      <c r="T89" s="17"/>
    </row>
    <row r="90" spans="1:20">
      <c r="A90" s="4" t="s">
        <v>193</v>
      </c>
      <c r="B90" s="38">
        <f>(1-'AMD'!B$52)*'Yard'!B$78</f>
        <v>0</v>
      </c>
      <c r="C90" s="38">
        <f>(1-'AMD'!C$52)*'Yard'!C$78</f>
        <v>0</v>
      </c>
      <c r="D90" s="38">
        <f>(1-'AMD'!D$52)*'Yard'!D$78</f>
        <v>0</v>
      </c>
      <c r="E90" s="38">
        <f>(1-'AMD'!E$52)*'Yard'!E$78</f>
        <v>0</v>
      </c>
      <c r="F90" s="38">
        <f>(1-'AMD'!F$52)*'Yard'!F$78</f>
        <v>0</v>
      </c>
      <c r="G90" s="38">
        <f>(1-'AMD'!G$52)*'Yard'!G$78</f>
        <v>0</v>
      </c>
      <c r="H90" s="38">
        <f>(1-'AMD'!H$52)*'Yard'!H$78</f>
        <v>0</v>
      </c>
      <c r="I90" s="38">
        <f>(1-'AMD'!I$52)*'Yard'!I$78</f>
        <v>0</v>
      </c>
      <c r="J90" s="38">
        <f>(1-'AMD'!J$52)*'Yard'!J$78</f>
        <v>0</v>
      </c>
      <c r="K90" s="38">
        <f>(1-'AMD'!B$52)*'Yard'!K$78</f>
        <v>0</v>
      </c>
      <c r="L90" s="38">
        <f>(1-'AMD'!C$52)*'Yard'!L$78</f>
        <v>0</v>
      </c>
      <c r="M90" s="38">
        <f>(1-'AMD'!D$52)*'Yard'!M$78</f>
        <v>0</v>
      </c>
      <c r="N90" s="38">
        <f>(1-'AMD'!E$52)*'Yard'!N$78</f>
        <v>0</v>
      </c>
      <c r="O90" s="38">
        <f>(1-'AMD'!F$52)*'Yard'!O$78</f>
        <v>0</v>
      </c>
      <c r="P90" s="38">
        <f>(1-'AMD'!G$52)*'Yard'!P$78</f>
        <v>0</v>
      </c>
      <c r="Q90" s="38">
        <f>(1-'AMD'!H$52)*'Yard'!Q$78</f>
        <v>0</v>
      </c>
      <c r="R90" s="38">
        <f>(1-'AMD'!I$52)*'Yard'!R$78</f>
        <v>0</v>
      </c>
      <c r="S90" s="38">
        <f>(1-'AMD'!J$52)*'Yard'!S$78</f>
        <v>0</v>
      </c>
      <c r="T90" s="17"/>
    </row>
    <row r="91" spans="1:20">
      <c r="A91" s="4" t="s">
        <v>194</v>
      </c>
      <c r="B91" s="38">
        <f>(1-'AMD'!B$53)*'Yard'!B$79</f>
        <v>0</v>
      </c>
      <c r="C91" s="38">
        <f>(1-'AMD'!C$53)*'Yard'!C$79</f>
        <v>0</v>
      </c>
      <c r="D91" s="38">
        <f>(1-'AMD'!D$53)*'Yard'!D$79</f>
        <v>0</v>
      </c>
      <c r="E91" s="38">
        <f>(1-'AMD'!E$53)*'Yard'!E$79</f>
        <v>0</v>
      </c>
      <c r="F91" s="38">
        <f>(1-'AMD'!F$53)*'Yard'!F$79</f>
        <v>0</v>
      </c>
      <c r="G91" s="38">
        <f>(1-'AMD'!G$53)*'Yard'!G$79</f>
        <v>0</v>
      </c>
      <c r="H91" s="38">
        <f>(1-'AMD'!H$53)*'Yard'!H$79</f>
        <v>0</v>
      </c>
      <c r="I91" s="38">
        <f>(1-'AMD'!I$53)*'Yard'!I$79</f>
        <v>0</v>
      </c>
      <c r="J91" s="38">
        <f>(1-'AMD'!J$53)*'Yard'!J$79</f>
        <v>0</v>
      </c>
      <c r="K91" s="38">
        <f>(1-'AMD'!B$53)*'Yard'!K$79</f>
        <v>0</v>
      </c>
      <c r="L91" s="38">
        <f>(1-'AMD'!C$53)*'Yard'!L$79</f>
        <v>0</v>
      </c>
      <c r="M91" s="38">
        <f>(1-'AMD'!D$53)*'Yard'!M$79</f>
        <v>0</v>
      </c>
      <c r="N91" s="38">
        <f>(1-'AMD'!E$53)*'Yard'!N$79</f>
        <v>0</v>
      </c>
      <c r="O91" s="38">
        <f>(1-'AMD'!F$53)*'Yard'!O$79</f>
        <v>0</v>
      </c>
      <c r="P91" s="38">
        <f>(1-'AMD'!G$53)*'Yard'!P$79</f>
        <v>0</v>
      </c>
      <c r="Q91" s="38">
        <f>(1-'AMD'!H$53)*'Yard'!Q$79</f>
        <v>0</v>
      </c>
      <c r="R91" s="38">
        <f>(1-'AMD'!I$53)*'Yard'!R$79</f>
        <v>0</v>
      </c>
      <c r="S91" s="38">
        <f>(1-'AMD'!J$53)*'Yard'!S$79</f>
        <v>0</v>
      </c>
      <c r="T91" s="17"/>
    </row>
    <row r="92" spans="1:20">
      <c r="A92" s="4" t="s">
        <v>211</v>
      </c>
      <c r="B92" s="38">
        <f>(1-'AMD'!B$54)*'Yard'!B$80</f>
        <v>0</v>
      </c>
      <c r="C92" s="38">
        <f>(1-'AMD'!C$54)*'Yard'!C$80</f>
        <v>0</v>
      </c>
      <c r="D92" s="38">
        <f>(1-'AMD'!D$54)*'Yard'!D$80</f>
        <v>0</v>
      </c>
      <c r="E92" s="38">
        <f>(1-'AMD'!E$54)*'Yard'!E$80</f>
        <v>0</v>
      </c>
      <c r="F92" s="38">
        <f>(1-'AMD'!F$54)*'Yard'!F$80</f>
        <v>0</v>
      </c>
      <c r="G92" s="38">
        <f>(1-'AMD'!G$54)*'Yard'!G$80</f>
        <v>0</v>
      </c>
      <c r="H92" s="38">
        <f>(1-'AMD'!H$54)*'Yard'!H$80</f>
        <v>0</v>
      </c>
      <c r="I92" s="38">
        <f>(1-'AMD'!I$54)*'Yard'!I$80</f>
        <v>0</v>
      </c>
      <c r="J92" s="38">
        <f>(1-'AMD'!J$54)*'Yard'!J$80</f>
        <v>0</v>
      </c>
      <c r="K92" s="38">
        <f>(1-'AMD'!B$54)*'Yard'!K$80</f>
        <v>0</v>
      </c>
      <c r="L92" s="38">
        <f>(1-'AMD'!C$54)*'Yard'!L$80</f>
        <v>0</v>
      </c>
      <c r="M92" s="38">
        <f>(1-'AMD'!D$54)*'Yard'!M$80</f>
        <v>0</v>
      </c>
      <c r="N92" s="38">
        <f>(1-'AMD'!E$54)*'Yard'!N$80</f>
        <v>0</v>
      </c>
      <c r="O92" s="38">
        <f>(1-'AMD'!F$54)*'Yard'!O$80</f>
        <v>0</v>
      </c>
      <c r="P92" s="38">
        <f>(1-'AMD'!G$54)*'Yard'!P$80</f>
        <v>0</v>
      </c>
      <c r="Q92" s="38">
        <f>(1-'AMD'!H$54)*'Yard'!Q$80</f>
        <v>0</v>
      </c>
      <c r="R92" s="38">
        <f>(1-'AMD'!I$54)*'Yard'!R$80</f>
        <v>0</v>
      </c>
      <c r="S92" s="38">
        <f>(1-'AMD'!J$54)*'Yard'!S$80</f>
        <v>0</v>
      </c>
      <c r="T92" s="17"/>
    </row>
    <row r="93" spans="1:20">
      <c r="A93" s="4" t="s">
        <v>233</v>
      </c>
      <c r="B93" s="38">
        <f>(1-'AMD'!B$55)*'Yard'!B$81</f>
        <v>0</v>
      </c>
      <c r="C93" s="38">
        <f>(1-'AMD'!C$55)*'Yard'!C$81</f>
        <v>0</v>
      </c>
      <c r="D93" s="38">
        <f>(1-'AMD'!D$55)*'Yard'!D$81</f>
        <v>0</v>
      </c>
      <c r="E93" s="38">
        <f>(1-'AMD'!E$55)*'Yard'!E$81</f>
        <v>0</v>
      </c>
      <c r="F93" s="38">
        <f>(1-'AMD'!F$55)*'Yard'!F$81</f>
        <v>0</v>
      </c>
      <c r="G93" s="38">
        <f>(1-'AMD'!G$55)*'Yard'!G$81</f>
        <v>0</v>
      </c>
      <c r="H93" s="38">
        <f>(1-'AMD'!H$55)*'Yard'!H$81</f>
        <v>0</v>
      </c>
      <c r="I93" s="38">
        <f>(1-'AMD'!I$55)*'Yard'!I$81</f>
        <v>0</v>
      </c>
      <c r="J93" s="38">
        <f>(1-'AMD'!J$55)*'Yard'!J$81</f>
        <v>0</v>
      </c>
      <c r="K93" s="38">
        <f>(1-'AMD'!B$55)*'Yard'!K$81</f>
        <v>0</v>
      </c>
      <c r="L93" s="38">
        <f>(1-'AMD'!C$55)*'Yard'!L$81</f>
        <v>0</v>
      </c>
      <c r="M93" s="38">
        <f>(1-'AMD'!D$55)*'Yard'!M$81</f>
        <v>0</v>
      </c>
      <c r="N93" s="38">
        <f>(1-'AMD'!E$55)*'Yard'!N$81</f>
        <v>0</v>
      </c>
      <c r="O93" s="38">
        <f>(1-'AMD'!F$55)*'Yard'!O$81</f>
        <v>0</v>
      </c>
      <c r="P93" s="38">
        <f>(1-'AMD'!G$55)*'Yard'!P$81</f>
        <v>0</v>
      </c>
      <c r="Q93" s="38">
        <f>(1-'AMD'!H$55)*'Yard'!Q$81</f>
        <v>0</v>
      </c>
      <c r="R93" s="38">
        <f>(1-'AMD'!I$55)*'Yard'!R$81</f>
        <v>0</v>
      </c>
      <c r="S93" s="38">
        <f>(1-'AMD'!J$55)*'Yard'!S$81</f>
        <v>0</v>
      </c>
      <c r="T93" s="17"/>
    </row>
    <row r="94" spans="1:20">
      <c r="A94" s="4" t="s">
        <v>234</v>
      </c>
      <c r="B94" s="38">
        <f>(1-'AMD'!B$56)*'Yard'!B$82</f>
        <v>0</v>
      </c>
      <c r="C94" s="38">
        <f>(1-'AMD'!C$56)*'Yard'!C$82</f>
        <v>0</v>
      </c>
      <c r="D94" s="38">
        <f>(1-'AMD'!D$56)*'Yard'!D$82</f>
        <v>0</v>
      </c>
      <c r="E94" s="38">
        <f>(1-'AMD'!E$56)*'Yard'!E$82</f>
        <v>0</v>
      </c>
      <c r="F94" s="38">
        <f>(1-'AMD'!F$56)*'Yard'!F$82</f>
        <v>0</v>
      </c>
      <c r="G94" s="38">
        <f>(1-'AMD'!G$56)*'Yard'!G$82</f>
        <v>0</v>
      </c>
      <c r="H94" s="38">
        <f>(1-'AMD'!H$56)*'Yard'!H$82</f>
        <v>0</v>
      </c>
      <c r="I94" s="38">
        <f>(1-'AMD'!I$56)*'Yard'!I$82</f>
        <v>0</v>
      </c>
      <c r="J94" s="38">
        <f>(1-'AMD'!J$56)*'Yard'!J$82</f>
        <v>0</v>
      </c>
      <c r="K94" s="38">
        <f>(1-'AMD'!B$56)*'Yard'!K$82</f>
        <v>0</v>
      </c>
      <c r="L94" s="38">
        <f>(1-'AMD'!C$56)*'Yard'!L$82</f>
        <v>0</v>
      </c>
      <c r="M94" s="38">
        <f>(1-'AMD'!D$56)*'Yard'!M$82</f>
        <v>0</v>
      </c>
      <c r="N94" s="38">
        <f>(1-'AMD'!E$56)*'Yard'!N$82</f>
        <v>0</v>
      </c>
      <c r="O94" s="38">
        <f>(1-'AMD'!F$56)*'Yard'!O$82</f>
        <v>0</v>
      </c>
      <c r="P94" s="38">
        <f>(1-'AMD'!G$56)*'Yard'!P$82</f>
        <v>0</v>
      </c>
      <c r="Q94" s="38">
        <f>(1-'AMD'!H$56)*'Yard'!Q$82</f>
        <v>0</v>
      </c>
      <c r="R94" s="38">
        <f>(1-'AMD'!I$56)*'Yard'!R$82</f>
        <v>0</v>
      </c>
      <c r="S94" s="38">
        <f>(1-'AMD'!J$56)*'Yard'!S$82</f>
        <v>0</v>
      </c>
      <c r="T94" s="17"/>
    </row>
    <row r="95" spans="1:20">
      <c r="A95" s="4" t="s">
        <v>235</v>
      </c>
      <c r="B95" s="38">
        <f>(1-'AMD'!B$57)*'Yard'!B$83</f>
        <v>0</v>
      </c>
      <c r="C95" s="38">
        <f>(1-'AMD'!C$57)*'Yard'!C$83</f>
        <v>0</v>
      </c>
      <c r="D95" s="38">
        <f>(1-'AMD'!D$57)*'Yard'!D$83</f>
        <v>0</v>
      </c>
      <c r="E95" s="38">
        <f>(1-'AMD'!E$57)*'Yard'!E$83</f>
        <v>0</v>
      </c>
      <c r="F95" s="38">
        <f>(1-'AMD'!F$57)*'Yard'!F$83</f>
        <v>0</v>
      </c>
      <c r="G95" s="38">
        <f>(1-'AMD'!G$57)*'Yard'!G$83</f>
        <v>0</v>
      </c>
      <c r="H95" s="38">
        <f>(1-'AMD'!H$57)*'Yard'!H$83</f>
        <v>0</v>
      </c>
      <c r="I95" s="38">
        <f>(1-'AMD'!I$57)*'Yard'!I$83</f>
        <v>0</v>
      </c>
      <c r="J95" s="38">
        <f>(1-'AMD'!J$57)*'Yard'!J$83</f>
        <v>0</v>
      </c>
      <c r="K95" s="38">
        <f>(1-'AMD'!B$57)*'Yard'!K$83</f>
        <v>0</v>
      </c>
      <c r="L95" s="38">
        <f>(1-'AMD'!C$57)*'Yard'!L$83</f>
        <v>0</v>
      </c>
      <c r="M95" s="38">
        <f>(1-'AMD'!D$57)*'Yard'!M$83</f>
        <v>0</v>
      </c>
      <c r="N95" s="38">
        <f>(1-'AMD'!E$57)*'Yard'!N$83</f>
        <v>0</v>
      </c>
      <c r="O95" s="38">
        <f>(1-'AMD'!F$57)*'Yard'!O$83</f>
        <v>0</v>
      </c>
      <c r="P95" s="38">
        <f>(1-'AMD'!G$57)*'Yard'!P$83</f>
        <v>0</v>
      </c>
      <c r="Q95" s="38">
        <f>(1-'AMD'!H$57)*'Yard'!Q$83</f>
        <v>0</v>
      </c>
      <c r="R95" s="38">
        <f>(1-'AMD'!I$57)*'Yard'!R$83</f>
        <v>0</v>
      </c>
      <c r="S95" s="38">
        <f>(1-'AMD'!J$57)*'Yard'!S$83</f>
        <v>0</v>
      </c>
      <c r="T95" s="17"/>
    </row>
    <row r="96" spans="1:20">
      <c r="A96" s="4" t="s">
        <v>236</v>
      </c>
      <c r="B96" s="38">
        <f>(1-'AMD'!B$58)*'Yard'!B$84</f>
        <v>0</v>
      </c>
      <c r="C96" s="38">
        <f>(1-'AMD'!C$58)*'Yard'!C$84</f>
        <v>0</v>
      </c>
      <c r="D96" s="38">
        <f>(1-'AMD'!D$58)*'Yard'!D$84</f>
        <v>0</v>
      </c>
      <c r="E96" s="38">
        <f>(1-'AMD'!E$58)*'Yard'!E$84</f>
        <v>0</v>
      </c>
      <c r="F96" s="38">
        <f>(1-'AMD'!F$58)*'Yard'!F$84</f>
        <v>0</v>
      </c>
      <c r="G96" s="38">
        <f>(1-'AMD'!G$58)*'Yard'!G$84</f>
        <v>0</v>
      </c>
      <c r="H96" s="38">
        <f>(1-'AMD'!H$58)*'Yard'!H$84</f>
        <v>0</v>
      </c>
      <c r="I96" s="38">
        <f>(1-'AMD'!I$58)*'Yard'!I$84</f>
        <v>0</v>
      </c>
      <c r="J96" s="38">
        <f>(1-'AMD'!J$58)*'Yard'!J$84</f>
        <v>0</v>
      </c>
      <c r="K96" s="38">
        <f>(1-'AMD'!B$58)*'Yard'!K$84</f>
        <v>0</v>
      </c>
      <c r="L96" s="38">
        <f>(1-'AMD'!C$58)*'Yard'!L$84</f>
        <v>0</v>
      </c>
      <c r="M96" s="38">
        <f>(1-'AMD'!D$58)*'Yard'!M$84</f>
        <v>0</v>
      </c>
      <c r="N96" s="38">
        <f>(1-'AMD'!E$58)*'Yard'!N$84</f>
        <v>0</v>
      </c>
      <c r="O96" s="38">
        <f>(1-'AMD'!F$58)*'Yard'!O$84</f>
        <v>0</v>
      </c>
      <c r="P96" s="38">
        <f>(1-'AMD'!G$58)*'Yard'!P$84</f>
        <v>0</v>
      </c>
      <c r="Q96" s="38">
        <f>(1-'AMD'!H$58)*'Yard'!Q$84</f>
        <v>0</v>
      </c>
      <c r="R96" s="38">
        <f>(1-'AMD'!I$58)*'Yard'!R$84</f>
        <v>0</v>
      </c>
      <c r="S96" s="38">
        <f>(1-'AMD'!J$58)*'Yard'!S$84</f>
        <v>0</v>
      </c>
      <c r="T96" s="17"/>
    </row>
    <row r="97" spans="1:20">
      <c r="A97" s="4" t="s">
        <v>237</v>
      </c>
      <c r="B97" s="38">
        <f>(1-'AMD'!B$59)*'Yard'!B$85</f>
        <v>0</v>
      </c>
      <c r="C97" s="38">
        <f>(1-'AMD'!C$59)*'Yard'!C$85</f>
        <v>0</v>
      </c>
      <c r="D97" s="38">
        <f>(1-'AMD'!D$59)*'Yard'!D$85</f>
        <v>0</v>
      </c>
      <c r="E97" s="38">
        <f>(1-'AMD'!E$59)*'Yard'!E$85</f>
        <v>0</v>
      </c>
      <c r="F97" s="38">
        <f>(1-'AMD'!F$59)*'Yard'!F$85</f>
        <v>0</v>
      </c>
      <c r="G97" s="38">
        <f>(1-'AMD'!G$59)*'Yard'!G$85</f>
        <v>0</v>
      </c>
      <c r="H97" s="38">
        <f>(1-'AMD'!H$59)*'Yard'!H$85</f>
        <v>0</v>
      </c>
      <c r="I97" s="38">
        <f>(1-'AMD'!I$59)*'Yard'!I$85</f>
        <v>0</v>
      </c>
      <c r="J97" s="38">
        <f>(1-'AMD'!J$59)*'Yard'!J$85</f>
        <v>0</v>
      </c>
      <c r="K97" s="38">
        <f>(1-'AMD'!B$59)*'Yard'!K$85</f>
        <v>0</v>
      </c>
      <c r="L97" s="38">
        <f>(1-'AMD'!C$59)*'Yard'!L$85</f>
        <v>0</v>
      </c>
      <c r="M97" s="38">
        <f>(1-'AMD'!D$59)*'Yard'!M$85</f>
        <v>0</v>
      </c>
      <c r="N97" s="38">
        <f>(1-'AMD'!E$59)*'Yard'!N$85</f>
        <v>0</v>
      </c>
      <c r="O97" s="38">
        <f>(1-'AMD'!F$59)*'Yard'!O$85</f>
        <v>0</v>
      </c>
      <c r="P97" s="38">
        <f>(1-'AMD'!G$59)*'Yard'!P$85</f>
        <v>0</v>
      </c>
      <c r="Q97" s="38">
        <f>(1-'AMD'!H$59)*'Yard'!Q$85</f>
        <v>0</v>
      </c>
      <c r="R97" s="38">
        <f>(1-'AMD'!I$59)*'Yard'!R$85</f>
        <v>0</v>
      </c>
      <c r="S97" s="38">
        <f>(1-'AMD'!J$59)*'Yard'!S$85</f>
        <v>0</v>
      </c>
      <c r="T97" s="17"/>
    </row>
    <row r="99" spans="1:20" ht="21" customHeight="1">
      <c r="A99" s="1" t="s">
        <v>1038</v>
      </c>
    </row>
    <row r="100" spans="1:20">
      <c r="A100" s="3" t="s">
        <v>383</v>
      </c>
    </row>
    <row r="101" spans="1:20">
      <c r="A101" s="33" t="s">
        <v>1027</v>
      </c>
    </row>
    <row r="102" spans="1:20">
      <c r="A102" s="33" t="s">
        <v>1039</v>
      </c>
    </row>
    <row r="103" spans="1:20">
      <c r="A103" s="3" t="s">
        <v>1035</v>
      </c>
    </row>
    <row r="105" spans="1:20">
      <c r="B105" s="15" t="s">
        <v>153</v>
      </c>
      <c r="C105" s="15" t="s">
        <v>338</v>
      </c>
      <c r="D105" s="15" t="s">
        <v>339</v>
      </c>
      <c r="E105" s="15" t="s">
        <v>340</v>
      </c>
      <c r="F105" s="15" t="s">
        <v>341</v>
      </c>
      <c r="G105" s="15" t="s">
        <v>342</v>
      </c>
      <c r="H105" s="15" t="s">
        <v>343</v>
      </c>
      <c r="I105" s="15" t="s">
        <v>344</v>
      </c>
      <c r="J105" s="15" t="s">
        <v>345</v>
      </c>
      <c r="K105" s="15" t="s">
        <v>326</v>
      </c>
      <c r="L105" s="15" t="s">
        <v>913</v>
      </c>
      <c r="M105" s="15" t="s">
        <v>914</v>
      </c>
      <c r="N105" s="15" t="s">
        <v>915</v>
      </c>
      <c r="O105" s="15" t="s">
        <v>916</v>
      </c>
      <c r="P105" s="15" t="s">
        <v>917</v>
      </c>
      <c r="Q105" s="15" t="s">
        <v>918</v>
      </c>
      <c r="R105" s="15" t="s">
        <v>919</v>
      </c>
      <c r="S105" s="15" t="s">
        <v>920</v>
      </c>
    </row>
    <row r="106" spans="1:20">
      <c r="A106" s="4" t="s">
        <v>186</v>
      </c>
      <c r="B106" s="38">
        <f>(1-'AMD'!B$42)*'Yard'!B$103</f>
        <v>0</v>
      </c>
      <c r="C106" s="38">
        <f>(1-'AMD'!C$42)*'Yard'!C$103</f>
        <v>0</v>
      </c>
      <c r="D106" s="38">
        <f>(1-'AMD'!D$42)*'Yard'!D$103</f>
        <v>0</v>
      </c>
      <c r="E106" s="38">
        <f>(1-'AMD'!E$42)*'Yard'!E$103</f>
        <v>0</v>
      </c>
      <c r="F106" s="38">
        <f>(1-'AMD'!F$42)*'Yard'!F$103</f>
        <v>0</v>
      </c>
      <c r="G106" s="38">
        <f>(1-'AMD'!G$42)*'Yard'!G$103</f>
        <v>0</v>
      </c>
      <c r="H106" s="38">
        <f>(1-'AMD'!H$42)*'Yard'!H$103</f>
        <v>0</v>
      </c>
      <c r="I106" s="38">
        <f>(1-'AMD'!I$42)*'Yard'!I$103</f>
        <v>0</v>
      </c>
      <c r="J106" s="38">
        <f>(1-'AMD'!J$42)*'Yard'!J$103</f>
        <v>0</v>
      </c>
      <c r="K106" s="38">
        <f>(1-'AMD'!B$42)*'Yard'!K$103</f>
        <v>0</v>
      </c>
      <c r="L106" s="38">
        <f>(1-'AMD'!C$42)*'Yard'!L$103</f>
        <v>0</v>
      </c>
      <c r="M106" s="38">
        <f>(1-'AMD'!D$42)*'Yard'!M$103</f>
        <v>0</v>
      </c>
      <c r="N106" s="38">
        <f>(1-'AMD'!E$42)*'Yard'!N$103</f>
        <v>0</v>
      </c>
      <c r="O106" s="38">
        <f>(1-'AMD'!F$42)*'Yard'!O$103</f>
        <v>0</v>
      </c>
      <c r="P106" s="38">
        <f>(1-'AMD'!G$42)*'Yard'!P$103</f>
        <v>0</v>
      </c>
      <c r="Q106" s="38">
        <f>(1-'AMD'!H$42)*'Yard'!Q$103</f>
        <v>0</v>
      </c>
      <c r="R106" s="38">
        <f>(1-'AMD'!I$42)*'Yard'!R$103</f>
        <v>0</v>
      </c>
      <c r="S106" s="38">
        <f>(1-'AMD'!J$42)*'Yard'!S$103</f>
        <v>0</v>
      </c>
      <c r="T106" s="17"/>
    </row>
    <row r="107" spans="1:20">
      <c r="A107" s="4" t="s">
        <v>188</v>
      </c>
      <c r="B107" s="38">
        <f>(1-'AMD'!B$45)*'Yard'!B$104</f>
        <v>0</v>
      </c>
      <c r="C107" s="38">
        <f>(1-'AMD'!C$45)*'Yard'!C$104</f>
        <v>0</v>
      </c>
      <c r="D107" s="38">
        <f>(1-'AMD'!D$45)*'Yard'!D$104</f>
        <v>0</v>
      </c>
      <c r="E107" s="38">
        <f>(1-'AMD'!E$45)*'Yard'!E$104</f>
        <v>0</v>
      </c>
      <c r="F107" s="38">
        <f>(1-'AMD'!F$45)*'Yard'!F$104</f>
        <v>0</v>
      </c>
      <c r="G107" s="38">
        <f>(1-'AMD'!G$45)*'Yard'!G$104</f>
        <v>0</v>
      </c>
      <c r="H107" s="38">
        <f>(1-'AMD'!H$45)*'Yard'!H$104</f>
        <v>0</v>
      </c>
      <c r="I107" s="38">
        <f>(1-'AMD'!I$45)*'Yard'!I$104</f>
        <v>0</v>
      </c>
      <c r="J107" s="38">
        <f>(1-'AMD'!J$45)*'Yard'!J$104</f>
        <v>0</v>
      </c>
      <c r="K107" s="38">
        <f>(1-'AMD'!B$45)*'Yard'!K$104</f>
        <v>0</v>
      </c>
      <c r="L107" s="38">
        <f>(1-'AMD'!C$45)*'Yard'!L$104</f>
        <v>0</v>
      </c>
      <c r="M107" s="38">
        <f>(1-'AMD'!D$45)*'Yard'!M$104</f>
        <v>0</v>
      </c>
      <c r="N107" s="38">
        <f>(1-'AMD'!E$45)*'Yard'!N$104</f>
        <v>0</v>
      </c>
      <c r="O107" s="38">
        <f>(1-'AMD'!F$45)*'Yard'!O$104</f>
        <v>0</v>
      </c>
      <c r="P107" s="38">
        <f>(1-'AMD'!G$45)*'Yard'!P$104</f>
        <v>0</v>
      </c>
      <c r="Q107" s="38">
        <f>(1-'AMD'!H$45)*'Yard'!Q$104</f>
        <v>0</v>
      </c>
      <c r="R107" s="38">
        <f>(1-'AMD'!I$45)*'Yard'!R$104</f>
        <v>0</v>
      </c>
      <c r="S107" s="38">
        <f>(1-'AMD'!J$45)*'Yard'!S$104</f>
        <v>0</v>
      </c>
      <c r="T107" s="17"/>
    </row>
    <row r="108" spans="1:20">
      <c r="A108" s="4" t="s">
        <v>189</v>
      </c>
      <c r="B108" s="38">
        <f>(1-'AMD'!B$47)*'Yard'!B$105</f>
        <v>0</v>
      </c>
      <c r="C108" s="38">
        <f>(1-'AMD'!C$47)*'Yard'!C$105</f>
        <v>0</v>
      </c>
      <c r="D108" s="38">
        <f>(1-'AMD'!D$47)*'Yard'!D$105</f>
        <v>0</v>
      </c>
      <c r="E108" s="38">
        <f>(1-'AMD'!E$47)*'Yard'!E$105</f>
        <v>0</v>
      </c>
      <c r="F108" s="38">
        <f>(1-'AMD'!F$47)*'Yard'!F$105</f>
        <v>0</v>
      </c>
      <c r="G108" s="38">
        <f>(1-'AMD'!G$47)*'Yard'!G$105</f>
        <v>0</v>
      </c>
      <c r="H108" s="38">
        <f>(1-'AMD'!H$47)*'Yard'!H$105</f>
        <v>0</v>
      </c>
      <c r="I108" s="38">
        <f>(1-'AMD'!I$47)*'Yard'!I$105</f>
        <v>0</v>
      </c>
      <c r="J108" s="38">
        <f>(1-'AMD'!J$47)*'Yard'!J$105</f>
        <v>0</v>
      </c>
      <c r="K108" s="38">
        <f>(1-'AMD'!B$47)*'Yard'!K$105</f>
        <v>0</v>
      </c>
      <c r="L108" s="38">
        <f>(1-'AMD'!C$47)*'Yard'!L$105</f>
        <v>0</v>
      </c>
      <c r="M108" s="38">
        <f>(1-'AMD'!D$47)*'Yard'!M$105</f>
        <v>0</v>
      </c>
      <c r="N108" s="38">
        <f>(1-'AMD'!E$47)*'Yard'!N$105</f>
        <v>0</v>
      </c>
      <c r="O108" s="38">
        <f>(1-'AMD'!F$47)*'Yard'!O$105</f>
        <v>0</v>
      </c>
      <c r="P108" s="38">
        <f>(1-'AMD'!G$47)*'Yard'!P$105</f>
        <v>0</v>
      </c>
      <c r="Q108" s="38">
        <f>(1-'AMD'!H$47)*'Yard'!Q$105</f>
        <v>0</v>
      </c>
      <c r="R108" s="38">
        <f>(1-'AMD'!I$47)*'Yard'!R$105</f>
        <v>0</v>
      </c>
      <c r="S108" s="38">
        <f>(1-'AMD'!J$47)*'Yard'!S$105</f>
        <v>0</v>
      </c>
      <c r="T108" s="17"/>
    </row>
    <row r="109" spans="1:20">
      <c r="A109" s="4" t="s">
        <v>190</v>
      </c>
      <c r="B109" s="38">
        <f>(1-'AMD'!B$48)*'Yard'!B$106</f>
        <v>0</v>
      </c>
      <c r="C109" s="38">
        <f>(1-'AMD'!C$48)*'Yard'!C$106</f>
        <v>0</v>
      </c>
      <c r="D109" s="38">
        <f>(1-'AMD'!D$48)*'Yard'!D$106</f>
        <v>0</v>
      </c>
      <c r="E109" s="38">
        <f>(1-'AMD'!E$48)*'Yard'!E$106</f>
        <v>0</v>
      </c>
      <c r="F109" s="38">
        <f>(1-'AMD'!F$48)*'Yard'!F$106</f>
        <v>0</v>
      </c>
      <c r="G109" s="38">
        <f>(1-'AMD'!G$48)*'Yard'!G$106</f>
        <v>0</v>
      </c>
      <c r="H109" s="38">
        <f>(1-'AMD'!H$48)*'Yard'!H$106</f>
        <v>0</v>
      </c>
      <c r="I109" s="38">
        <f>(1-'AMD'!I$48)*'Yard'!I$106</f>
        <v>0</v>
      </c>
      <c r="J109" s="38">
        <f>(1-'AMD'!J$48)*'Yard'!J$106</f>
        <v>0</v>
      </c>
      <c r="K109" s="38">
        <f>(1-'AMD'!B$48)*'Yard'!K$106</f>
        <v>0</v>
      </c>
      <c r="L109" s="38">
        <f>(1-'AMD'!C$48)*'Yard'!L$106</f>
        <v>0</v>
      </c>
      <c r="M109" s="38">
        <f>(1-'AMD'!D$48)*'Yard'!M$106</f>
        <v>0</v>
      </c>
      <c r="N109" s="38">
        <f>(1-'AMD'!E$48)*'Yard'!N$106</f>
        <v>0</v>
      </c>
      <c r="O109" s="38">
        <f>(1-'AMD'!F$48)*'Yard'!O$106</f>
        <v>0</v>
      </c>
      <c r="P109" s="38">
        <f>(1-'AMD'!G$48)*'Yard'!P$106</f>
        <v>0</v>
      </c>
      <c r="Q109" s="38">
        <f>(1-'AMD'!H$48)*'Yard'!Q$106</f>
        <v>0</v>
      </c>
      <c r="R109" s="38">
        <f>(1-'AMD'!I$48)*'Yard'!R$106</f>
        <v>0</v>
      </c>
      <c r="S109" s="38">
        <f>(1-'AMD'!J$48)*'Yard'!S$106</f>
        <v>0</v>
      </c>
      <c r="T109" s="17"/>
    </row>
    <row r="110" spans="1:20">
      <c r="A110" s="4" t="s">
        <v>210</v>
      </c>
      <c r="B110" s="38">
        <f>(1-'AMD'!B$49)*'Yard'!B$107</f>
        <v>0</v>
      </c>
      <c r="C110" s="38">
        <f>(1-'AMD'!C$49)*'Yard'!C$107</f>
        <v>0</v>
      </c>
      <c r="D110" s="38">
        <f>(1-'AMD'!D$49)*'Yard'!D$107</f>
        <v>0</v>
      </c>
      <c r="E110" s="38">
        <f>(1-'AMD'!E$49)*'Yard'!E$107</f>
        <v>0</v>
      </c>
      <c r="F110" s="38">
        <f>(1-'AMD'!F$49)*'Yard'!F$107</f>
        <v>0</v>
      </c>
      <c r="G110" s="38">
        <f>(1-'AMD'!G$49)*'Yard'!G$107</f>
        <v>0</v>
      </c>
      <c r="H110" s="38">
        <f>(1-'AMD'!H$49)*'Yard'!H$107</f>
        <v>0</v>
      </c>
      <c r="I110" s="38">
        <f>(1-'AMD'!I$49)*'Yard'!I$107</f>
        <v>0</v>
      </c>
      <c r="J110" s="38">
        <f>(1-'AMD'!J$49)*'Yard'!J$107</f>
        <v>0</v>
      </c>
      <c r="K110" s="38">
        <f>(1-'AMD'!B$49)*'Yard'!K$107</f>
        <v>0</v>
      </c>
      <c r="L110" s="38">
        <f>(1-'AMD'!C$49)*'Yard'!L$107</f>
        <v>0</v>
      </c>
      <c r="M110" s="38">
        <f>(1-'AMD'!D$49)*'Yard'!M$107</f>
        <v>0</v>
      </c>
      <c r="N110" s="38">
        <f>(1-'AMD'!E$49)*'Yard'!N$107</f>
        <v>0</v>
      </c>
      <c r="O110" s="38">
        <f>(1-'AMD'!F$49)*'Yard'!O$107</f>
        <v>0</v>
      </c>
      <c r="P110" s="38">
        <f>(1-'AMD'!G$49)*'Yard'!P$107</f>
        <v>0</v>
      </c>
      <c r="Q110" s="38">
        <f>(1-'AMD'!H$49)*'Yard'!Q$107</f>
        <v>0</v>
      </c>
      <c r="R110" s="38">
        <f>(1-'AMD'!I$49)*'Yard'!R$107</f>
        <v>0</v>
      </c>
      <c r="S110" s="38">
        <f>(1-'AMD'!J$49)*'Yard'!S$107</f>
        <v>0</v>
      </c>
      <c r="T110" s="17"/>
    </row>
    <row r="111" spans="1:20">
      <c r="A111" s="4" t="s">
        <v>191</v>
      </c>
      <c r="B111" s="38">
        <f>(1-'AMD'!B$50)*'Yard'!B$108</f>
        <v>0</v>
      </c>
      <c r="C111" s="38">
        <f>(1-'AMD'!C$50)*'Yard'!C$108</f>
        <v>0</v>
      </c>
      <c r="D111" s="38">
        <f>(1-'AMD'!D$50)*'Yard'!D$108</f>
        <v>0</v>
      </c>
      <c r="E111" s="38">
        <f>(1-'AMD'!E$50)*'Yard'!E$108</f>
        <v>0</v>
      </c>
      <c r="F111" s="38">
        <f>(1-'AMD'!F$50)*'Yard'!F$108</f>
        <v>0</v>
      </c>
      <c r="G111" s="38">
        <f>(1-'AMD'!G$50)*'Yard'!G$108</f>
        <v>0</v>
      </c>
      <c r="H111" s="38">
        <f>(1-'AMD'!H$50)*'Yard'!H$108</f>
        <v>0</v>
      </c>
      <c r="I111" s="38">
        <f>(1-'AMD'!I$50)*'Yard'!I$108</f>
        <v>0</v>
      </c>
      <c r="J111" s="38">
        <f>(1-'AMD'!J$50)*'Yard'!J$108</f>
        <v>0</v>
      </c>
      <c r="K111" s="38">
        <f>(1-'AMD'!B$50)*'Yard'!K$108</f>
        <v>0</v>
      </c>
      <c r="L111" s="38">
        <f>(1-'AMD'!C$50)*'Yard'!L$108</f>
        <v>0</v>
      </c>
      <c r="M111" s="38">
        <f>(1-'AMD'!D$50)*'Yard'!M$108</f>
        <v>0</v>
      </c>
      <c r="N111" s="38">
        <f>(1-'AMD'!E$50)*'Yard'!N$108</f>
        <v>0</v>
      </c>
      <c r="O111" s="38">
        <f>(1-'AMD'!F$50)*'Yard'!O$108</f>
        <v>0</v>
      </c>
      <c r="P111" s="38">
        <f>(1-'AMD'!G$50)*'Yard'!P$108</f>
        <v>0</v>
      </c>
      <c r="Q111" s="38">
        <f>(1-'AMD'!H$50)*'Yard'!Q$108</f>
        <v>0</v>
      </c>
      <c r="R111" s="38">
        <f>(1-'AMD'!I$50)*'Yard'!R$108</f>
        <v>0</v>
      </c>
      <c r="S111" s="38">
        <f>(1-'AMD'!J$50)*'Yard'!S$108</f>
        <v>0</v>
      </c>
      <c r="T111" s="17"/>
    </row>
    <row r="112" spans="1:20">
      <c r="A112" s="4" t="s">
        <v>192</v>
      </c>
      <c r="B112" s="38">
        <f>(1-'AMD'!B$51)*'Yard'!B$109</f>
        <v>0</v>
      </c>
      <c r="C112" s="38">
        <f>(1-'AMD'!C$51)*'Yard'!C$109</f>
        <v>0</v>
      </c>
      <c r="D112" s="38">
        <f>(1-'AMD'!D$51)*'Yard'!D$109</f>
        <v>0</v>
      </c>
      <c r="E112" s="38">
        <f>(1-'AMD'!E$51)*'Yard'!E$109</f>
        <v>0</v>
      </c>
      <c r="F112" s="38">
        <f>(1-'AMD'!F$51)*'Yard'!F$109</f>
        <v>0</v>
      </c>
      <c r="G112" s="38">
        <f>(1-'AMD'!G$51)*'Yard'!G$109</f>
        <v>0</v>
      </c>
      <c r="H112" s="38">
        <f>(1-'AMD'!H$51)*'Yard'!H$109</f>
        <v>0</v>
      </c>
      <c r="I112" s="38">
        <f>(1-'AMD'!I$51)*'Yard'!I$109</f>
        <v>0</v>
      </c>
      <c r="J112" s="38">
        <f>(1-'AMD'!J$51)*'Yard'!J$109</f>
        <v>0</v>
      </c>
      <c r="K112" s="38">
        <f>(1-'AMD'!B$51)*'Yard'!K$109</f>
        <v>0</v>
      </c>
      <c r="L112" s="38">
        <f>(1-'AMD'!C$51)*'Yard'!L$109</f>
        <v>0</v>
      </c>
      <c r="M112" s="38">
        <f>(1-'AMD'!D$51)*'Yard'!M$109</f>
        <v>0</v>
      </c>
      <c r="N112" s="38">
        <f>(1-'AMD'!E$51)*'Yard'!N$109</f>
        <v>0</v>
      </c>
      <c r="O112" s="38">
        <f>(1-'AMD'!F$51)*'Yard'!O$109</f>
        <v>0</v>
      </c>
      <c r="P112" s="38">
        <f>(1-'AMD'!G$51)*'Yard'!P$109</f>
        <v>0</v>
      </c>
      <c r="Q112" s="38">
        <f>(1-'AMD'!H$51)*'Yard'!Q$109</f>
        <v>0</v>
      </c>
      <c r="R112" s="38">
        <f>(1-'AMD'!I$51)*'Yard'!R$109</f>
        <v>0</v>
      </c>
      <c r="S112" s="38">
        <f>(1-'AMD'!J$51)*'Yard'!S$109</f>
        <v>0</v>
      </c>
      <c r="T112" s="17"/>
    </row>
    <row r="113" spans="1:20">
      <c r="A113" s="4" t="s">
        <v>193</v>
      </c>
      <c r="B113" s="38">
        <f>(1-'AMD'!B$52)*'Yard'!B$110</f>
        <v>0</v>
      </c>
      <c r="C113" s="38">
        <f>(1-'AMD'!C$52)*'Yard'!C$110</f>
        <v>0</v>
      </c>
      <c r="D113" s="38">
        <f>(1-'AMD'!D$52)*'Yard'!D$110</f>
        <v>0</v>
      </c>
      <c r="E113" s="38">
        <f>(1-'AMD'!E$52)*'Yard'!E$110</f>
        <v>0</v>
      </c>
      <c r="F113" s="38">
        <f>(1-'AMD'!F$52)*'Yard'!F$110</f>
        <v>0</v>
      </c>
      <c r="G113" s="38">
        <f>(1-'AMD'!G$52)*'Yard'!G$110</f>
        <v>0</v>
      </c>
      <c r="H113" s="38">
        <f>(1-'AMD'!H$52)*'Yard'!H$110</f>
        <v>0</v>
      </c>
      <c r="I113" s="38">
        <f>(1-'AMD'!I$52)*'Yard'!I$110</f>
        <v>0</v>
      </c>
      <c r="J113" s="38">
        <f>(1-'AMD'!J$52)*'Yard'!J$110</f>
        <v>0</v>
      </c>
      <c r="K113" s="38">
        <f>(1-'AMD'!B$52)*'Yard'!K$110</f>
        <v>0</v>
      </c>
      <c r="L113" s="38">
        <f>(1-'AMD'!C$52)*'Yard'!L$110</f>
        <v>0</v>
      </c>
      <c r="M113" s="38">
        <f>(1-'AMD'!D$52)*'Yard'!M$110</f>
        <v>0</v>
      </c>
      <c r="N113" s="38">
        <f>(1-'AMD'!E$52)*'Yard'!N$110</f>
        <v>0</v>
      </c>
      <c r="O113" s="38">
        <f>(1-'AMD'!F$52)*'Yard'!O$110</f>
        <v>0</v>
      </c>
      <c r="P113" s="38">
        <f>(1-'AMD'!G$52)*'Yard'!P$110</f>
        <v>0</v>
      </c>
      <c r="Q113" s="38">
        <f>(1-'AMD'!H$52)*'Yard'!Q$110</f>
        <v>0</v>
      </c>
      <c r="R113" s="38">
        <f>(1-'AMD'!I$52)*'Yard'!R$110</f>
        <v>0</v>
      </c>
      <c r="S113" s="38">
        <f>(1-'AMD'!J$52)*'Yard'!S$110</f>
        <v>0</v>
      </c>
      <c r="T113" s="17"/>
    </row>
    <row r="114" spans="1:20">
      <c r="A114" s="4" t="s">
        <v>194</v>
      </c>
      <c r="B114" s="38">
        <f>(1-'AMD'!B$53)*'Yard'!B$111</f>
        <v>0</v>
      </c>
      <c r="C114" s="38">
        <f>(1-'AMD'!C$53)*'Yard'!C$111</f>
        <v>0</v>
      </c>
      <c r="D114" s="38">
        <f>(1-'AMD'!D$53)*'Yard'!D$111</f>
        <v>0</v>
      </c>
      <c r="E114" s="38">
        <f>(1-'AMD'!E$53)*'Yard'!E$111</f>
        <v>0</v>
      </c>
      <c r="F114" s="38">
        <f>(1-'AMD'!F$53)*'Yard'!F$111</f>
        <v>0</v>
      </c>
      <c r="G114" s="38">
        <f>(1-'AMD'!G$53)*'Yard'!G$111</f>
        <v>0</v>
      </c>
      <c r="H114" s="38">
        <f>(1-'AMD'!H$53)*'Yard'!H$111</f>
        <v>0</v>
      </c>
      <c r="I114" s="38">
        <f>(1-'AMD'!I$53)*'Yard'!I$111</f>
        <v>0</v>
      </c>
      <c r="J114" s="38">
        <f>(1-'AMD'!J$53)*'Yard'!J$111</f>
        <v>0</v>
      </c>
      <c r="K114" s="38">
        <f>(1-'AMD'!B$53)*'Yard'!K$111</f>
        <v>0</v>
      </c>
      <c r="L114" s="38">
        <f>(1-'AMD'!C$53)*'Yard'!L$111</f>
        <v>0</v>
      </c>
      <c r="M114" s="38">
        <f>(1-'AMD'!D$53)*'Yard'!M$111</f>
        <v>0</v>
      </c>
      <c r="N114" s="38">
        <f>(1-'AMD'!E$53)*'Yard'!N$111</f>
        <v>0</v>
      </c>
      <c r="O114" s="38">
        <f>(1-'AMD'!F$53)*'Yard'!O$111</f>
        <v>0</v>
      </c>
      <c r="P114" s="38">
        <f>(1-'AMD'!G$53)*'Yard'!P$111</f>
        <v>0</v>
      </c>
      <c r="Q114" s="38">
        <f>(1-'AMD'!H$53)*'Yard'!Q$111</f>
        <v>0</v>
      </c>
      <c r="R114" s="38">
        <f>(1-'AMD'!I$53)*'Yard'!R$111</f>
        <v>0</v>
      </c>
      <c r="S114" s="38">
        <f>(1-'AMD'!J$53)*'Yard'!S$111</f>
        <v>0</v>
      </c>
      <c r="T114" s="17"/>
    </row>
    <row r="115" spans="1:20">
      <c r="A115" s="4" t="s">
        <v>211</v>
      </c>
      <c r="B115" s="38">
        <f>(1-'AMD'!B$54)*'Yard'!B$112</f>
        <v>0</v>
      </c>
      <c r="C115" s="38">
        <f>(1-'AMD'!C$54)*'Yard'!C$112</f>
        <v>0</v>
      </c>
      <c r="D115" s="38">
        <f>(1-'AMD'!D$54)*'Yard'!D$112</f>
        <v>0</v>
      </c>
      <c r="E115" s="38">
        <f>(1-'AMD'!E$54)*'Yard'!E$112</f>
        <v>0</v>
      </c>
      <c r="F115" s="38">
        <f>(1-'AMD'!F$54)*'Yard'!F$112</f>
        <v>0</v>
      </c>
      <c r="G115" s="38">
        <f>(1-'AMD'!G$54)*'Yard'!G$112</f>
        <v>0</v>
      </c>
      <c r="H115" s="38">
        <f>(1-'AMD'!H$54)*'Yard'!H$112</f>
        <v>0</v>
      </c>
      <c r="I115" s="38">
        <f>(1-'AMD'!I$54)*'Yard'!I$112</f>
        <v>0</v>
      </c>
      <c r="J115" s="38">
        <f>(1-'AMD'!J$54)*'Yard'!J$112</f>
        <v>0</v>
      </c>
      <c r="K115" s="38">
        <f>(1-'AMD'!B$54)*'Yard'!K$112</f>
        <v>0</v>
      </c>
      <c r="L115" s="38">
        <f>(1-'AMD'!C$54)*'Yard'!L$112</f>
        <v>0</v>
      </c>
      <c r="M115" s="38">
        <f>(1-'AMD'!D$54)*'Yard'!M$112</f>
        <v>0</v>
      </c>
      <c r="N115" s="38">
        <f>(1-'AMD'!E$54)*'Yard'!N$112</f>
        <v>0</v>
      </c>
      <c r="O115" s="38">
        <f>(1-'AMD'!F$54)*'Yard'!O$112</f>
        <v>0</v>
      </c>
      <c r="P115" s="38">
        <f>(1-'AMD'!G$54)*'Yard'!P$112</f>
        <v>0</v>
      </c>
      <c r="Q115" s="38">
        <f>(1-'AMD'!H$54)*'Yard'!Q$112</f>
        <v>0</v>
      </c>
      <c r="R115" s="38">
        <f>(1-'AMD'!I$54)*'Yard'!R$112</f>
        <v>0</v>
      </c>
      <c r="S115" s="38">
        <f>(1-'AMD'!J$54)*'Yard'!S$112</f>
        <v>0</v>
      </c>
      <c r="T115" s="17"/>
    </row>
    <row r="116" spans="1:20">
      <c r="A116" s="4" t="s">
        <v>237</v>
      </c>
      <c r="B116" s="38">
        <f>(1-'AMD'!B$59)*'Yard'!B$113</f>
        <v>0</v>
      </c>
      <c r="C116" s="38">
        <f>(1-'AMD'!C$59)*'Yard'!C$113</f>
        <v>0</v>
      </c>
      <c r="D116" s="38">
        <f>(1-'AMD'!D$59)*'Yard'!D$113</f>
        <v>0</v>
      </c>
      <c r="E116" s="38">
        <f>(1-'AMD'!E$59)*'Yard'!E$113</f>
        <v>0</v>
      </c>
      <c r="F116" s="38">
        <f>(1-'AMD'!F$59)*'Yard'!F$113</f>
        <v>0</v>
      </c>
      <c r="G116" s="38">
        <f>(1-'AMD'!G$59)*'Yard'!G$113</f>
        <v>0</v>
      </c>
      <c r="H116" s="38">
        <f>(1-'AMD'!H$59)*'Yard'!H$113</f>
        <v>0</v>
      </c>
      <c r="I116" s="38">
        <f>(1-'AMD'!I$59)*'Yard'!I$113</f>
        <v>0</v>
      </c>
      <c r="J116" s="38">
        <f>(1-'AMD'!J$59)*'Yard'!J$113</f>
        <v>0</v>
      </c>
      <c r="K116" s="38">
        <f>(1-'AMD'!B$59)*'Yard'!K$113</f>
        <v>0</v>
      </c>
      <c r="L116" s="38">
        <f>(1-'AMD'!C$59)*'Yard'!L$113</f>
        <v>0</v>
      </c>
      <c r="M116" s="38">
        <f>(1-'AMD'!D$59)*'Yard'!M$113</f>
        <v>0</v>
      </c>
      <c r="N116" s="38">
        <f>(1-'AMD'!E$59)*'Yard'!N$113</f>
        <v>0</v>
      </c>
      <c r="O116" s="38">
        <f>(1-'AMD'!F$59)*'Yard'!O$113</f>
        <v>0</v>
      </c>
      <c r="P116" s="38">
        <f>(1-'AMD'!G$59)*'Yard'!P$113</f>
        <v>0</v>
      </c>
      <c r="Q116" s="38">
        <f>(1-'AMD'!H$59)*'Yard'!Q$113</f>
        <v>0</v>
      </c>
      <c r="R116" s="38">
        <f>(1-'AMD'!I$59)*'Yard'!R$113</f>
        <v>0</v>
      </c>
      <c r="S116" s="38">
        <f>(1-'AMD'!J$59)*'Yard'!S$113</f>
        <v>0</v>
      </c>
      <c r="T116" s="17"/>
    </row>
    <row r="118" spans="1:20" ht="21" customHeight="1">
      <c r="A118" s="1" t="s">
        <v>1040</v>
      </c>
    </row>
    <row r="119" spans="1:20">
      <c r="A119" s="3" t="s">
        <v>383</v>
      </c>
    </row>
    <row r="120" spans="1:20">
      <c r="A120" s="33" t="s">
        <v>1027</v>
      </c>
    </row>
    <row r="121" spans="1:20">
      <c r="A121" s="33" t="s">
        <v>1041</v>
      </c>
    </row>
    <row r="122" spans="1:20">
      <c r="A122" s="3" t="s">
        <v>1035</v>
      </c>
    </row>
    <row r="124" spans="1:20">
      <c r="B124" s="15" t="s">
        <v>153</v>
      </c>
      <c r="C124" s="15" t="s">
        <v>338</v>
      </c>
      <c r="D124" s="15" t="s">
        <v>339</v>
      </c>
      <c r="E124" s="15" t="s">
        <v>340</v>
      </c>
      <c r="F124" s="15" t="s">
        <v>341</v>
      </c>
      <c r="G124" s="15" t="s">
        <v>342</v>
      </c>
      <c r="H124" s="15" t="s">
        <v>343</v>
      </c>
      <c r="I124" s="15" t="s">
        <v>344</v>
      </c>
      <c r="J124" s="15" t="s">
        <v>345</v>
      </c>
      <c r="K124" s="15" t="s">
        <v>326</v>
      </c>
      <c r="L124" s="15" t="s">
        <v>913</v>
      </c>
      <c r="M124" s="15" t="s">
        <v>914</v>
      </c>
      <c r="N124" s="15" t="s">
        <v>915</v>
      </c>
      <c r="O124" s="15" t="s">
        <v>916</v>
      </c>
      <c r="P124" s="15" t="s">
        <v>917</v>
      </c>
      <c r="Q124" s="15" t="s">
        <v>918</v>
      </c>
      <c r="R124" s="15" t="s">
        <v>919</v>
      </c>
      <c r="S124" s="15" t="s">
        <v>920</v>
      </c>
    </row>
    <row r="125" spans="1:20">
      <c r="A125" s="4" t="s">
        <v>191</v>
      </c>
      <c r="B125" s="38">
        <f>(1-'AMD'!B$50)*'Yard'!B$131</f>
        <v>0</v>
      </c>
      <c r="C125" s="38">
        <f>(1-'AMD'!C$50)*'Yard'!C$131</f>
        <v>0</v>
      </c>
      <c r="D125" s="38">
        <f>(1-'AMD'!D$50)*'Yard'!D$131</f>
        <v>0</v>
      </c>
      <c r="E125" s="38">
        <f>(1-'AMD'!E$50)*'Yard'!E$131</f>
        <v>0</v>
      </c>
      <c r="F125" s="38">
        <f>(1-'AMD'!F$50)*'Yard'!F$131</f>
        <v>0</v>
      </c>
      <c r="G125" s="38">
        <f>(1-'AMD'!G$50)*'Yard'!G$131</f>
        <v>0</v>
      </c>
      <c r="H125" s="38">
        <f>(1-'AMD'!H$50)*'Yard'!H$131</f>
        <v>0</v>
      </c>
      <c r="I125" s="38">
        <f>(1-'AMD'!I$50)*'Yard'!I$131</f>
        <v>0</v>
      </c>
      <c r="J125" s="38">
        <f>(1-'AMD'!J$50)*'Yard'!J$131</f>
        <v>0</v>
      </c>
      <c r="K125" s="38">
        <f>(1-'AMD'!B$50)*'Yard'!K$131</f>
        <v>0</v>
      </c>
      <c r="L125" s="38">
        <f>(1-'AMD'!C$50)*'Yard'!L$131</f>
        <v>0</v>
      </c>
      <c r="M125" s="38">
        <f>(1-'AMD'!D$50)*'Yard'!M$131</f>
        <v>0</v>
      </c>
      <c r="N125" s="38">
        <f>(1-'AMD'!E$50)*'Yard'!N$131</f>
        <v>0</v>
      </c>
      <c r="O125" s="38">
        <f>(1-'AMD'!F$50)*'Yard'!O$131</f>
        <v>0</v>
      </c>
      <c r="P125" s="38">
        <f>(1-'AMD'!G$50)*'Yard'!P$131</f>
        <v>0</v>
      </c>
      <c r="Q125" s="38">
        <f>(1-'AMD'!H$50)*'Yard'!Q$131</f>
        <v>0</v>
      </c>
      <c r="R125" s="38">
        <f>(1-'AMD'!I$50)*'Yard'!R$131</f>
        <v>0</v>
      </c>
      <c r="S125" s="38">
        <f>(1-'AMD'!J$50)*'Yard'!S$131</f>
        <v>0</v>
      </c>
      <c r="T125" s="17"/>
    </row>
    <row r="126" spans="1:20">
      <c r="A126" s="4" t="s">
        <v>192</v>
      </c>
      <c r="B126" s="38">
        <f>(1-'AMD'!B$51)*'Yard'!B$132</f>
        <v>0</v>
      </c>
      <c r="C126" s="38">
        <f>(1-'AMD'!C$51)*'Yard'!C$132</f>
        <v>0</v>
      </c>
      <c r="D126" s="38">
        <f>(1-'AMD'!D$51)*'Yard'!D$132</f>
        <v>0</v>
      </c>
      <c r="E126" s="38">
        <f>(1-'AMD'!E$51)*'Yard'!E$132</f>
        <v>0</v>
      </c>
      <c r="F126" s="38">
        <f>(1-'AMD'!F$51)*'Yard'!F$132</f>
        <v>0</v>
      </c>
      <c r="G126" s="38">
        <f>(1-'AMD'!G$51)*'Yard'!G$132</f>
        <v>0</v>
      </c>
      <c r="H126" s="38">
        <f>(1-'AMD'!H$51)*'Yard'!H$132</f>
        <v>0</v>
      </c>
      <c r="I126" s="38">
        <f>(1-'AMD'!I$51)*'Yard'!I$132</f>
        <v>0</v>
      </c>
      <c r="J126" s="38">
        <f>(1-'AMD'!J$51)*'Yard'!J$132</f>
        <v>0</v>
      </c>
      <c r="K126" s="38">
        <f>(1-'AMD'!B$51)*'Yard'!K$132</f>
        <v>0</v>
      </c>
      <c r="L126" s="38">
        <f>(1-'AMD'!C$51)*'Yard'!L$132</f>
        <v>0</v>
      </c>
      <c r="M126" s="38">
        <f>(1-'AMD'!D$51)*'Yard'!M$132</f>
        <v>0</v>
      </c>
      <c r="N126" s="38">
        <f>(1-'AMD'!E$51)*'Yard'!N$132</f>
        <v>0</v>
      </c>
      <c r="O126" s="38">
        <f>(1-'AMD'!F$51)*'Yard'!O$132</f>
        <v>0</v>
      </c>
      <c r="P126" s="38">
        <f>(1-'AMD'!G$51)*'Yard'!P$132</f>
        <v>0</v>
      </c>
      <c r="Q126" s="38">
        <f>(1-'AMD'!H$51)*'Yard'!Q$132</f>
        <v>0</v>
      </c>
      <c r="R126" s="38">
        <f>(1-'AMD'!I$51)*'Yard'!R$132</f>
        <v>0</v>
      </c>
      <c r="S126" s="38">
        <f>(1-'AMD'!J$51)*'Yard'!S$132</f>
        <v>0</v>
      </c>
      <c r="T126" s="17"/>
    </row>
    <row r="127" spans="1:20">
      <c r="A127" s="4" t="s">
        <v>193</v>
      </c>
      <c r="B127" s="38">
        <f>(1-'AMD'!B$52)*'Yard'!B$133</f>
        <v>0</v>
      </c>
      <c r="C127" s="38">
        <f>(1-'AMD'!C$52)*'Yard'!C$133</f>
        <v>0</v>
      </c>
      <c r="D127" s="38">
        <f>(1-'AMD'!D$52)*'Yard'!D$133</f>
        <v>0</v>
      </c>
      <c r="E127" s="38">
        <f>(1-'AMD'!E$52)*'Yard'!E$133</f>
        <v>0</v>
      </c>
      <c r="F127" s="38">
        <f>(1-'AMD'!F$52)*'Yard'!F$133</f>
        <v>0</v>
      </c>
      <c r="G127" s="38">
        <f>(1-'AMD'!G$52)*'Yard'!G$133</f>
        <v>0</v>
      </c>
      <c r="H127" s="38">
        <f>(1-'AMD'!H$52)*'Yard'!H$133</f>
        <v>0</v>
      </c>
      <c r="I127" s="38">
        <f>(1-'AMD'!I$52)*'Yard'!I$133</f>
        <v>0</v>
      </c>
      <c r="J127" s="38">
        <f>(1-'AMD'!J$52)*'Yard'!J$133</f>
        <v>0</v>
      </c>
      <c r="K127" s="38">
        <f>(1-'AMD'!B$52)*'Yard'!K$133</f>
        <v>0</v>
      </c>
      <c r="L127" s="38">
        <f>(1-'AMD'!C$52)*'Yard'!L$133</f>
        <v>0</v>
      </c>
      <c r="M127" s="38">
        <f>(1-'AMD'!D$52)*'Yard'!M$133</f>
        <v>0</v>
      </c>
      <c r="N127" s="38">
        <f>(1-'AMD'!E$52)*'Yard'!N$133</f>
        <v>0</v>
      </c>
      <c r="O127" s="38">
        <f>(1-'AMD'!F$52)*'Yard'!O$133</f>
        <v>0</v>
      </c>
      <c r="P127" s="38">
        <f>(1-'AMD'!G$52)*'Yard'!P$133</f>
        <v>0</v>
      </c>
      <c r="Q127" s="38">
        <f>(1-'AMD'!H$52)*'Yard'!Q$133</f>
        <v>0</v>
      </c>
      <c r="R127" s="38">
        <f>(1-'AMD'!I$52)*'Yard'!R$133</f>
        <v>0</v>
      </c>
      <c r="S127" s="38">
        <f>(1-'AMD'!J$52)*'Yard'!S$133</f>
        <v>0</v>
      </c>
      <c r="T127" s="17"/>
    </row>
    <row r="128" spans="1:20">
      <c r="A128" s="4" t="s">
        <v>194</v>
      </c>
      <c r="B128" s="38">
        <f>(1-'AMD'!B$53)*'Yard'!B$134</f>
        <v>0</v>
      </c>
      <c r="C128" s="38">
        <f>(1-'AMD'!C$53)*'Yard'!C$134</f>
        <v>0</v>
      </c>
      <c r="D128" s="38">
        <f>(1-'AMD'!D$53)*'Yard'!D$134</f>
        <v>0</v>
      </c>
      <c r="E128" s="38">
        <f>(1-'AMD'!E$53)*'Yard'!E$134</f>
        <v>0</v>
      </c>
      <c r="F128" s="38">
        <f>(1-'AMD'!F$53)*'Yard'!F$134</f>
        <v>0</v>
      </c>
      <c r="G128" s="38">
        <f>(1-'AMD'!G$53)*'Yard'!G$134</f>
        <v>0</v>
      </c>
      <c r="H128" s="38">
        <f>(1-'AMD'!H$53)*'Yard'!H$134</f>
        <v>0</v>
      </c>
      <c r="I128" s="38">
        <f>(1-'AMD'!I$53)*'Yard'!I$134</f>
        <v>0</v>
      </c>
      <c r="J128" s="38">
        <f>(1-'AMD'!J$53)*'Yard'!J$134</f>
        <v>0</v>
      </c>
      <c r="K128" s="38">
        <f>(1-'AMD'!B$53)*'Yard'!K$134</f>
        <v>0</v>
      </c>
      <c r="L128" s="38">
        <f>(1-'AMD'!C$53)*'Yard'!L$134</f>
        <v>0</v>
      </c>
      <c r="M128" s="38">
        <f>(1-'AMD'!D$53)*'Yard'!M$134</f>
        <v>0</v>
      </c>
      <c r="N128" s="38">
        <f>(1-'AMD'!E$53)*'Yard'!N$134</f>
        <v>0</v>
      </c>
      <c r="O128" s="38">
        <f>(1-'AMD'!F$53)*'Yard'!O$134</f>
        <v>0</v>
      </c>
      <c r="P128" s="38">
        <f>(1-'AMD'!G$53)*'Yard'!P$134</f>
        <v>0</v>
      </c>
      <c r="Q128" s="38">
        <f>(1-'AMD'!H$53)*'Yard'!Q$134</f>
        <v>0</v>
      </c>
      <c r="R128" s="38">
        <f>(1-'AMD'!I$53)*'Yard'!R$134</f>
        <v>0</v>
      </c>
      <c r="S128" s="38">
        <f>(1-'AMD'!J$53)*'Yard'!S$134</f>
        <v>0</v>
      </c>
      <c r="T128" s="17"/>
    </row>
    <row r="129" spans="1:20">
      <c r="A129" s="4" t="s">
        <v>211</v>
      </c>
      <c r="B129" s="38">
        <f>(1-'AMD'!B$54)*'Yard'!B$135</f>
        <v>0</v>
      </c>
      <c r="C129" s="38">
        <f>(1-'AMD'!C$54)*'Yard'!C$135</f>
        <v>0</v>
      </c>
      <c r="D129" s="38">
        <f>(1-'AMD'!D$54)*'Yard'!D$135</f>
        <v>0</v>
      </c>
      <c r="E129" s="38">
        <f>(1-'AMD'!E$54)*'Yard'!E$135</f>
        <v>0</v>
      </c>
      <c r="F129" s="38">
        <f>(1-'AMD'!F$54)*'Yard'!F$135</f>
        <v>0</v>
      </c>
      <c r="G129" s="38">
        <f>(1-'AMD'!G$54)*'Yard'!G$135</f>
        <v>0</v>
      </c>
      <c r="H129" s="38">
        <f>(1-'AMD'!H$54)*'Yard'!H$135</f>
        <v>0</v>
      </c>
      <c r="I129" s="38">
        <f>(1-'AMD'!I$54)*'Yard'!I$135</f>
        <v>0</v>
      </c>
      <c r="J129" s="38">
        <f>(1-'AMD'!J$54)*'Yard'!J$135</f>
        <v>0</v>
      </c>
      <c r="K129" s="38">
        <f>(1-'AMD'!B$54)*'Yard'!K$135</f>
        <v>0</v>
      </c>
      <c r="L129" s="38">
        <f>(1-'AMD'!C$54)*'Yard'!L$135</f>
        <v>0</v>
      </c>
      <c r="M129" s="38">
        <f>(1-'AMD'!D$54)*'Yard'!M$135</f>
        <v>0</v>
      </c>
      <c r="N129" s="38">
        <f>(1-'AMD'!E$54)*'Yard'!N$135</f>
        <v>0</v>
      </c>
      <c r="O129" s="38">
        <f>(1-'AMD'!F$54)*'Yard'!O$135</f>
        <v>0</v>
      </c>
      <c r="P129" s="38">
        <f>(1-'AMD'!G$54)*'Yard'!P$135</f>
        <v>0</v>
      </c>
      <c r="Q129" s="38">
        <f>(1-'AMD'!H$54)*'Yard'!Q$135</f>
        <v>0</v>
      </c>
      <c r="R129" s="38">
        <f>(1-'AMD'!I$54)*'Yard'!R$135</f>
        <v>0</v>
      </c>
      <c r="S129" s="38">
        <f>(1-'AMD'!J$54)*'Yard'!S$135</f>
        <v>0</v>
      </c>
      <c r="T129" s="17"/>
    </row>
    <row r="130" spans="1:20">
      <c r="A130" s="4" t="s">
        <v>237</v>
      </c>
      <c r="B130" s="38">
        <f>(1-'AMD'!B$59)*'Yard'!B$136</f>
        <v>0</v>
      </c>
      <c r="C130" s="38">
        <f>(1-'AMD'!C$59)*'Yard'!C$136</f>
        <v>0</v>
      </c>
      <c r="D130" s="38">
        <f>(1-'AMD'!D$59)*'Yard'!D$136</f>
        <v>0</v>
      </c>
      <c r="E130" s="38">
        <f>(1-'AMD'!E$59)*'Yard'!E$136</f>
        <v>0</v>
      </c>
      <c r="F130" s="38">
        <f>(1-'AMD'!F$59)*'Yard'!F$136</f>
        <v>0</v>
      </c>
      <c r="G130" s="38">
        <f>(1-'AMD'!G$59)*'Yard'!G$136</f>
        <v>0</v>
      </c>
      <c r="H130" s="38">
        <f>(1-'AMD'!H$59)*'Yard'!H$136</f>
        <v>0</v>
      </c>
      <c r="I130" s="38">
        <f>(1-'AMD'!I$59)*'Yard'!I$136</f>
        <v>0</v>
      </c>
      <c r="J130" s="38">
        <f>(1-'AMD'!J$59)*'Yard'!J$136</f>
        <v>0</v>
      </c>
      <c r="K130" s="38">
        <f>(1-'AMD'!B$59)*'Yard'!K$136</f>
        <v>0</v>
      </c>
      <c r="L130" s="38">
        <f>(1-'AMD'!C$59)*'Yard'!L$136</f>
        <v>0</v>
      </c>
      <c r="M130" s="38">
        <f>(1-'AMD'!D$59)*'Yard'!M$136</f>
        <v>0</v>
      </c>
      <c r="N130" s="38">
        <f>(1-'AMD'!E$59)*'Yard'!N$136</f>
        <v>0</v>
      </c>
      <c r="O130" s="38">
        <f>(1-'AMD'!F$59)*'Yard'!O$136</f>
        <v>0</v>
      </c>
      <c r="P130" s="38">
        <f>(1-'AMD'!G$59)*'Yard'!P$136</f>
        <v>0</v>
      </c>
      <c r="Q130" s="38">
        <f>(1-'AMD'!H$59)*'Yard'!Q$136</f>
        <v>0</v>
      </c>
      <c r="R130" s="38">
        <f>(1-'AMD'!I$59)*'Yard'!R$136</f>
        <v>0</v>
      </c>
      <c r="S130" s="38">
        <f>(1-'AMD'!J$59)*'Yard'!S$136</f>
        <v>0</v>
      </c>
      <c r="T130" s="17"/>
    </row>
    <row r="132" spans="1:20" ht="21" customHeight="1">
      <c r="A132" s="1" t="s">
        <v>1042</v>
      </c>
    </row>
    <row r="133" spans="1:20">
      <c r="A133" s="3" t="s">
        <v>383</v>
      </c>
    </row>
    <row r="134" spans="1:20">
      <c r="A134" s="33" t="s">
        <v>1027</v>
      </c>
    </row>
    <row r="135" spans="1:20">
      <c r="A135" s="33" t="s">
        <v>1028</v>
      </c>
    </row>
    <row r="136" spans="1:20">
      <c r="A136" s="33" t="s">
        <v>1029</v>
      </c>
    </row>
    <row r="137" spans="1:20">
      <c r="A137" s="33" t="s">
        <v>1030</v>
      </c>
    </row>
    <row r="138" spans="1:20">
      <c r="A138" s="33" t="s">
        <v>777</v>
      </c>
    </row>
    <row r="139" spans="1:20">
      <c r="A139" s="3" t="s">
        <v>1043</v>
      </c>
    </row>
    <row r="141" spans="1:20">
      <c r="B141" s="15" t="s">
        <v>153</v>
      </c>
      <c r="C141" s="15" t="s">
        <v>338</v>
      </c>
      <c r="D141" s="15" t="s">
        <v>339</v>
      </c>
      <c r="E141" s="15" t="s">
        <v>340</v>
      </c>
      <c r="F141" s="15" t="s">
        <v>341</v>
      </c>
      <c r="G141" s="15" t="s">
        <v>342</v>
      </c>
      <c r="H141" s="15" t="s">
        <v>343</v>
      </c>
      <c r="I141" s="15" t="s">
        <v>344</v>
      </c>
      <c r="J141" s="15" t="s">
        <v>345</v>
      </c>
      <c r="K141" s="15" t="s">
        <v>326</v>
      </c>
      <c r="L141" s="15" t="s">
        <v>913</v>
      </c>
      <c r="M141" s="15" t="s">
        <v>914</v>
      </c>
      <c r="N141" s="15" t="s">
        <v>915</v>
      </c>
      <c r="O141" s="15" t="s">
        <v>916</v>
      </c>
      <c r="P141" s="15" t="s">
        <v>917</v>
      </c>
      <c r="Q141" s="15" t="s">
        <v>918</v>
      </c>
      <c r="R141" s="15" t="s">
        <v>919</v>
      </c>
      <c r="S141" s="15" t="s">
        <v>920</v>
      </c>
    </row>
    <row r="142" spans="1:20">
      <c r="A142" s="4" t="s">
        <v>185</v>
      </c>
      <c r="B142" s="38">
        <f>100*'AMD'!B41*'LAFs'!B$261*B$11*'Input'!$E$60/'Input'!$F$60</f>
        <v>0</v>
      </c>
      <c r="C142" s="38">
        <f>100*'AMD'!C41*'LAFs'!C$261*C$11*'Input'!$E$60/'Input'!$F$60</f>
        <v>0</v>
      </c>
      <c r="D142" s="38">
        <f>100*'AMD'!D41*'LAFs'!D$261*D$11*'Input'!$E$60/'Input'!$F$60</f>
        <v>0</v>
      </c>
      <c r="E142" s="38">
        <f>100*'AMD'!E41*'LAFs'!E$261*E$11*'Input'!$E$60/'Input'!$F$60</f>
        <v>0</v>
      </c>
      <c r="F142" s="38">
        <f>100*'AMD'!F41*'LAFs'!F$261*F$11*'Input'!$E$60/'Input'!$F$60</f>
        <v>0</v>
      </c>
      <c r="G142" s="38">
        <f>100*'AMD'!G41*'LAFs'!G$261*G$11*'Input'!$E$60/'Input'!$F$60</f>
        <v>0</v>
      </c>
      <c r="H142" s="38">
        <f>100*'AMD'!H41*'LAFs'!H$261*H$11*'Input'!$E$60/'Input'!$F$60</f>
        <v>0</v>
      </c>
      <c r="I142" s="38">
        <f>100*'AMD'!I41*'LAFs'!I$261*I$11*'Input'!$E$60/'Input'!$F$60</f>
        <v>0</v>
      </c>
      <c r="J142" s="38">
        <f>100*'AMD'!J41*'LAFs'!J$261*J$11*'Input'!$E$60/'Input'!$F$60</f>
        <v>0</v>
      </c>
      <c r="K142" s="38">
        <f>100*'AMD'!B41*'LAFs'!B$261*K$11*'Input'!$E$60/'Input'!$F$60</f>
        <v>0</v>
      </c>
      <c r="L142" s="38">
        <f>100*'AMD'!C41*'LAFs'!C$261*L$11*'Input'!$E$60/'Input'!$F$60</f>
        <v>0</v>
      </c>
      <c r="M142" s="38">
        <f>100*'AMD'!D41*'LAFs'!D$261*M$11*'Input'!$E$60/'Input'!$F$60</f>
        <v>0</v>
      </c>
      <c r="N142" s="38">
        <f>100*'AMD'!E41*'LAFs'!E$261*N$11*'Input'!$E$60/'Input'!$F$60</f>
        <v>0</v>
      </c>
      <c r="O142" s="38">
        <f>100*'AMD'!F41*'LAFs'!F$261*O$11*'Input'!$E$60/'Input'!$F$60</f>
        <v>0</v>
      </c>
      <c r="P142" s="38">
        <f>100*'AMD'!G41*'LAFs'!G$261*P$11*'Input'!$E$60/'Input'!$F$60</f>
        <v>0</v>
      </c>
      <c r="Q142" s="38">
        <f>100*'AMD'!H41*'LAFs'!H$261*Q$11*'Input'!$E$60/'Input'!$F$60</f>
        <v>0</v>
      </c>
      <c r="R142" s="38">
        <f>100*'AMD'!I41*'LAFs'!I$261*R$11*'Input'!$E$60/'Input'!$F$60</f>
        <v>0</v>
      </c>
      <c r="S142" s="38">
        <f>100*'AMD'!J41*'LAFs'!J$261*S$11*'Input'!$E$60/'Input'!$F$60</f>
        <v>0</v>
      </c>
      <c r="T142" s="17"/>
    </row>
    <row r="143" spans="1:20">
      <c r="A143" s="4" t="s">
        <v>186</v>
      </c>
      <c r="B143" s="38">
        <f>100*'AMD'!B42*'LAFs'!B$262*B$11*'Input'!$E$60/'Input'!$F$60</f>
        <v>0</v>
      </c>
      <c r="C143" s="38">
        <f>100*'AMD'!C42*'LAFs'!C$262*C$11*'Input'!$E$60/'Input'!$F$60</f>
        <v>0</v>
      </c>
      <c r="D143" s="38">
        <f>100*'AMD'!D42*'LAFs'!D$262*D$11*'Input'!$E$60/'Input'!$F$60</f>
        <v>0</v>
      </c>
      <c r="E143" s="38">
        <f>100*'AMD'!E42*'LAFs'!E$262*E$11*'Input'!$E$60/'Input'!$F$60</f>
        <v>0</v>
      </c>
      <c r="F143" s="38">
        <f>100*'AMD'!F42*'LAFs'!F$262*F$11*'Input'!$E$60/'Input'!$F$60</f>
        <v>0</v>
      </c>
      <c r="G143" s="38">
        <f>100*'AMD'!G42*'LAFs'!G$262*G$11*'Input'!$E$60/'Input'!$F$60</f>
        <v>0</v>
      </c>
      <c r="H143" s="38">
        <f>100*'AMD'!H42*'LAFs'!H$262*H$11*'Input'!$E$60/'Input'!$F$60</f>
        <v>0</v>
      </c>
      <c r="I143" s="38">
        <f>100*'AMD'!I42*'LAFs'!I$262*I$11*'Input'!$E$60/'Input'!$F$60</f>
        <v>0</v>
      </c>
      <c r="J143" s="38">
        <f>100*'AMD'!J42*'LAFs'!J$262*J$11*'Input'!$E$60/'Input'!$F$60</f>
        <v>0</v>
      </c>
      <c r="K143" s="38">
        <f>100*'AMD'!B42*'LAFs'!B$262*K$11*'Input'!$E$60/'Input'!$F$60</f>
        <v>0</v>
      </c>
      <c r="L143" s="38">
        <f>100*'AMD'!C42*'LAFs'!C$262*L$11*'Input'!$E$60/'Input'!$F$60</f>
        <v>0</v>
      </c>
      <c r="M143" s="38">
        <f>100*'AMD'!D42*'LAFs'!D$262*M$11*'Input'!$E$60/'Input'!$F$60</f>
        <v>0</v>
      </c>
      <c r="N143" s="38">
        <f>100*'AMD'!E42*'LAFs'!E$262*N$11*'Input'!$E$60/'Input'!$F$60</f>
        <v>0</v>
      </c>
      <c r="O143" s="38">
        <f>100*'AMD'!F42*'LAFs'!F$262*O$11*'Input'!$E$60/'Input'!$F$60</f>
        <v>0</v>
      </c>
      <c r="P143" s="38">
        <f>100*'AMD'!G42*'LAFs'!G$262*P$11*'Input'!$E$60/'Input'!$F$60</f>
        <v>0</v>
      </c>
      <c r="Q143" s="38">
        <f>100*'AMD'!H42*'LAFs'!H$262*Q$11*'Input'!$E$60/'Input'!$F$60</f>
        <v>0</v>
      </c>
      <c r="R143" s="38">
        <f>100*'AMD'!I42*'LAFs'!I$262*R$11*'Input'!$E$60/'Input'!$F$60</f>
        <v>0</v>
      </c>
      <c r="S143" s="38">
        <f>100*'AMD'!J42*'LAFs'!J$262*S$11*'Input'!$E$60/'Input'!$F$60</f>
        <v>0</v>
      </c>
      <c r="T143" s="17"/>
    </row>
    <row r="144" spans="1:20">
      <c r="A144" s="4" t="s">
        <v>231</v>
      </c>
      <c r="B144" s="38">
        <f>100*'AMD'!B43*'LAFs'!B$263*B$11*'Input'!$E$60/'Input'!$F$60</f>
        <v>0</v>
      </c>
      <c r="C144" s="38">
        <f>100*'AMD'!C43*'LAFs'!C$263*C$11*'Input'!$E$60/'Input'!$F$60</f>
        <v>0</v>
      </c>
      <c r="D144" s="38">
        <f>100*'AMD'!D43*'LAFs'!D$263*D$11*'Input'!$E$60/'Input'!$F$60</f>
        <v>0</v>
      </c>
      <c r="E144" s="38">
        <f>100*'AMD'!E43*'LAFs'!E$263*E$11*'Input'!$E$60/'Input'!$F$60</f>
        <v>0</v>
      </c>
      <c r="F144" s="38">
        <f>100*'AMD'!F43*'LAFs'!F$263*F$11*'Input'!$E$60/'Input'!$F$60</f>
        <v>0</v>
      </c>
      <c r="G144" s="38">
        <f>100*'AMD'!G43*'LAFs'!G$263*G$11*'Input'!$E$60/'Input'!$F$60</f>
        <v>0</v>
      </c>
      <c r="H144" s="38">
        <f>100*'AMD'!H43*'LAFs'!H$263*H$11*'Input'!$E$60/'Input'!$F$60</f>
        <v>0</v>
      </c>
      <c r="I144" s="38">
        <f>100*'AMD'!I43*'LAFs'!I$263*I$11*'Input'!$E$60/'Input'!$F$60</f>
        <v>0</v>
      </c>
      <c r="J144" s="38">
        <f>100*'AMD'!J43*'LAFs'!J$263*J$11*'Input'!$E$60/'Input'!$F$60</f>
        <v>0</v>
      </c>
      <c r="K144" s="38">
        <f>100*'AMD'!B43*'LAFs'!B$263*K$11*'Input'!$E$60/'Input'!$F$60</f>
        <v>0</v>
      </c>
      <c r="L144" s="38">
        <f>100*'AMD'!C43*'LAFs'!C$263*L$11*'Input'!$E$60/'Input'!$F$60</f>
        <v>0</v>
      </c>
      <c r="M144" s="38">
        <f>100*'AMD'!D43*'LAFs'!D$263*M$11*'Input'!$E$60/'Input'!$F$60</f>
        <v>0</v>
      </c>
      <c r="N144" s="38">
        <f>100*'AMD'!E43*'LAFs'!E$263*N$11*'Input'!$E$60/'Input'!$F$60</f>
        <v>0</v>
      </c>
      <c r="O144" s="38">
        <f>100*'AMD'!F43*'LAFs'!F$263*O$11*'Input'!$E$60/'Input'!$F$60</f>
        <v>0</v>
      </c>
      <c r="P144" s="38">
        <f>100*'AMD'!G43*'LAFs'!G$263*P$11*'Input'!$E$60/'Input'!$F$60</f>
        <v>0</v>
      </c>
      <c r="Q144" s="38">
        <f>100*'AMD'!H43*'LAFs'!H$263*Q$11*'Input'!$E$60/'Input'!$F$60</f>
        <v>0</v>
      </c>
      <c r="R144" s="38">
        <f>100*'AMD'!I43*'LAFs'!I$263*R$11*'Input'!$E$60/'Input'!$F$60</f>
        <v>0</v>
      </c>
      <c r="S144" s="38">
        <f>100*'AMD'!J43*'LAFs'!J$263*S$11*'Input'!$E$60/'Input'!$F$60</f>
        <v>0</v>
      </c>
      <c r="T144" s="17"/>
    </row>
    <row r="145" spans="1:20">
      <c r="A145" s="4" t="s">
        <v>187</v>
      </c>
      <c r="B145" s="38">
        <f>100*'AMD'!B44*'LAFs'!B$264*B$11*'Input'!$E$60/'Input'!$F$60</f>
        <v>0</v>
      </c>
      <c r="C145" s="38">
        <f>100*'AMD'!C44*'LAFs'!C$264*C$11*'Input'!$E$60/'Input'!$F$60</f>
        <v>0</v>
      </c>
      <c r="D145" s="38">
        <f>100*'AMD'!D44*'LAFs'!D$264*D$11*'Input'!$E$60/'Input'!$F$60</f>
        <v>0</v>
      </c>
      <c r="E145" s="38">
        <f>100*'AMD'!E44*'LAFs'!E$264*E$11*'Input'!$E$60/'Input'!$F$60</f>
        <v>0</v>
      </c>
      <c r="F145" s="38">
        <f>100*'AMD'!F44*'LAFs'!F$264*F$11*'Input'!$E$60/'Input'!$F$60</f>
        <v>0</v>
      </c>
      <c r="G145" s="38">
        <f>100*'AMD'!G44*'LAFs'!G$264*G$11*'Input'!$E$60/'Input'!$F$60</f>
        <v>0</v>
      </c>
      <c r="H145" s="38">
        <f>100*'AMD'!H44*'LAFs'!H$264*H$11*'Input'!$E$60/'Input'!$F$60</f>
        <v>0</v>
      </c>
      <c r="I145" s="38">
        <f>100*'AMD'!I44*'LAFs'!I$264*I$11*'Input'!$E$60/'Input'!$F$60</f>
        <v>0</v>
      </c>
      <c r="J145" s="38">
        <f>100*'AMD'!J44*'LAFs'!J$264*J$11*'Input'!$E$60/'Input'!$F$60</f>
        <v>0</v>
      </c>
      <c r="K145" s="38">
        <f>100*'AMD'!B44*'LAFs'!B$264*K$11*'Input'!$E$60/'Input'!$F$60</f>
        <v>0</v>
      </c>
      <c r="L145" s="38">
        <f>100*'AMD'!C44*'LAFs'!C$264*L$11*'Input'!$E$60/'Input'!$F$60</f>
        <v>0</v>
      </c>
      <c r="M145" s="38">
        <f>100*'AMD'!D44*'LAFs'!D$264*M$11*'Input'!$E$60/'Input'!$F$60</f>
        <v>0</v>
      </c>
      <c r="N145" s="38">
        <f>100*'AMD'!E44*'LAFs'!E$264*N$11*'Input'!$E$60/'Input'!$F$60</f>
        <v>0</v>
      </c>
      <c r="O145" s="38">
        <f>100*'AMD'!F44*'LAFs'!F$264*O$11*'Input'!$E$60/'Input'!$F$60</f>
        <v>0</v>
      </c>
      <c r="P145" s="38">
        <f>100*'AMD'!G44*'LAFs'!G$264*P$11*'Input'!$E$60/'Input'!$F$60</f>
        <v>0</v>
      </c>
      <c r="Q145" s="38">
        <f>100*'AMD'!H44*'LAFs'!H$264*Q$11*'Input'!$E$60/'Input'!$F$60</f>
        <v>0</v>
      </c>
      <c r="R145" s="38">
        <f>100*'AMD'!I44*'LAFs'!I$264*R$11*'Input'!$E$60/'Input'!$F$60</f>
        <v>0</v>
      </c>
      <c r="S145" s="38">
        <f>100*'AMD'!J44*'LAFs'!J$264*S$11*'Input'!$E$60/'Input'!$F$60</f>
        <v>0</v>
      </c>
      <c r="T145" s="17"/>
    </row>
    <row r="146" spans="1:20">
      <c r="A146" s="4" t="s">
        <v>188</v>
      </c>
      <c r="B146" s="38">
        <f>100*'AMD'!B45*'LAFs'!B$265*B$11*'Input'!$E$60/'Input'!$F$60</f>
        <v>0</v>
      </c>
      <c r="C146" s="38">
        <f>100*'AMD'!C45*'LAFs'!C$265*C$11*'Input'!$E$60/'Input'!$F$60</f>
        <v>0</v>
      </c>
      <c r="D146" s="38">
        <f>100*'AMD'!D45*'LAFs'!D$265*D$11*'Input'!$E$60/'Input'!$F$60</f>
        <v>0</v>
      </c>
      <c r="E146" s="38">
        <f>100*'AMD'!E45*'LAFs'!E$265*E$11*'Input'!$E$60/'Input'!$F$60</f>
        <v>0</v>
      </c>
      <c r="F146" s="38">
        <f>100*'AMD'!F45*'LAFs'!F$265*F$11*'Input'!$E$60/'Input'!$F$60</f>
        <v>0</v>
      </c>
      <c r="G146" s="38">
        <f>100*'AMD'!G45*'LAFs'!G$265*G$11*'Input'!$E$60/'Input'!$F$60</f>
        <v>0</v>
      </c>
      <c r="H146" s="38">
        <f>100*'AMD'!H45*'LAFs'!H$265*H$11*'Input'!$E$60/'Input'!$F$60</f>
        <v>0</v>
      </c>
      <c r="I146" s="38">
        <f>100*'AMD'!I45*'LAFs'!I$265*I$11*'Input'!$E$60/'Input'!$F$60</f>
        <v>0</v>
      </c>
      <c r="J146" s="38">
        <f>100*'AMD'!J45*'LAFs'!J$265*J$11*'Input'!$E$60/'Input'!$F$60</f>
        <v>0</v>
      </c>
      <c r="K146" s="38">
        <f>100*'AMD'!B45*'LAFs'!B$265*K$11*'Input'!$E$60/'Input'!$F$60</f>
        <v>0</v>
      </c>
      <c r="L146" s="38">
        <f>100*'AMD'!C45*'LAFs'!C$265*L$11*'Input'!$E$60/'Input'!$F$60</f>
        <v>0</v>
      </c>
      <c r="M146" s="38">
        <f>100*'AMD'!D45*'LAFs'!D$265*M$11*'Input'!$E$60/'Input'!$F$60</f>
        <v>0</v>
      </c>
      <c r="N146" s="38">
        <f>100*'AMD'!E45*'LAFs'!E$265*N$11*'Input'!$E$60/'Input'!$F$60</f>
        <v>0</v>
      </c>
      <c r="O146" s="38">
        <f>100*'AMD'!F45*'LAFs'!F$265*O$11*'Input'!$E$60/'Input'!$F$60</f>
        <v>0</v>
      </c>
      <c r="P146" s="38">
        <f>100*'AMD'!G45*'LAFs'!G$265*P$11*'Input'!$E$60/'Input'!$F$60</f>
        <v>0</v>
      </c>
      <c r="Q146" s="38">
        <f>100*'AMD'!H45*'LAFs'!H$265*Q$11*'Input'!$E$60/'Input'!$F$60</f>
        <v>0</v>
      </c>
      <c r="R146" s="38">
        <f>100*'AMD'!I45*'LAFs'!I$265*R$11*'Input'!$E$60/'Input'!$F$60</f>
        <v>0</v>
      </c>
      <c r="S146" s="38">
        <f>100*'AMD'!J45*'LAFs'!J$265*S$11*'Input'!$E$60/'Input'!$F$60</f>
        <v>0</v>
      </c>
      <c r="T146" s="17"/>
    </row>
    <row r="147" spans="1:20">
      <c r="A147" s="4" t="s">
        <v>232</v>
      </c>
      <c r="B147" s="38">
        <f>100*'AMD'!B46*'LAFs'!B$266*B$11*'Input'!$E$60/'Input'!$F$60</f>
        <v>0</v>
      </c>
      <c r="C147" s="38">
        <f>100*'AMD'!C46*'LAFs'!C$266*C$11*'Input'!$E$60/'Input'!$F$60</f>
        <v>0</v>
      </c>
      <c r="D147" s="38">
        <f>100*'AMD'!D46*'LAFs'!D$266*D$11*'Input'!$E$60/'Input'!$F$60</f>
        <v>0</v>
      </c>
      <c r="E147" s="38">
        <f>100*'AMD'!E46*'LAFs'!E$266*E$11*'Input'!$E$60/'Input'!$F$60</f>
        <v>0</v>
      </c>
      <c r="F147" s="38">
        <f>100*'AMD'!F46*'LAFs'!F$266*F$11*'Input'!$E$60/'Input'!$F$60</f>
        <v>0</v>
      </c>
      <c r="G147" s="38">
        <f>100*'AMD'!G46*'LAFs'!G$266*G$11*'Input'!$E$60/'Input'!$F$60</f>
        <v>0</v>
      </c>
      <c r="H147" s="38">
        <f>100*'AMD'!H46*'LAFs'!H$266*H$11*'Input'!$E$60/'Input'!$F$60</f>
        <v>0</v>
      </c>
      <c r="I147" s="38">
        <f>100*'AMD'!I46*'LAFs'!I$266*I$11*'Input'!$E$60/'Input'!$F$60</f>
        <v>0</v>
      </c>
      <c r="J147" s="38">
        <f>100*'AMD'!J46*'LAFs'!J$266*J$11*'Input'!$E$60/'Input'!$F$60</f>
        <v>0</v>
      </c>
      <c r="K147" s="38">
        <f>100*'AMD'!B46*'LAFs'!B$266*K$11*'Input'!$E$60/'Input'!$F$60</f>
        <v>0</v>
      </c>
      <c r="L147" s="38">
        <f>100*'AMD'!C46*'LAFs'!C$266*L$11*'Input'!$E$60/'Input'!$F$60</f>
        <v>0</v>
      </c>
      <c r="M147" s="38">
        <f>100*'AMD'!D46*'LAFs'!D$266*M$11*'Input'!$E$60/'Input'!$F$60</f>
        <v>0</v>
      </c>
      <c r="N147" s="38">
        <f>100*'AMD'!E46*'LAFs'!E$266*N$11*'Input'!$E$60/'Input'!$F$60</f>
        <v>0</v>
      </c>
      <c r="O147" s="38">
        <f>100*'AMD'!F46*'LAFs'!F$266*O$11*'Input'!$E$60/'Input'!$F$60</f>
        <v>0</v>
      </c>
      <c r="P147" s="38">
        <f>100*'AMD'!G46*'LAFs'!G$266*P$11*'Input'!$E$60/'Input'!$F$60</f>
        <v>0</v>
      </c>
      <c r="Q147" s="38">
        <f>100*'AMD'!H46*'LAFs'!H$266*Q$11*'Input'!$E$60/'Input'!$F$60</f>
        <v>0</v>
      </c>
      <c r="R147" s="38">
        <f>100*'AMD'!I46*'LAFs'!I$266*R$11*'Input'!$E$60/'Input'!$F$60</f>
        <v>0</v>
      </c>
      <c r="S147" s="38">
        <f>100*'AMD'!J46*'LAFs'!J$266*S$11*'Input'!$E$60/'Input'!$F$60</f>
        <v>0</v>
      </c>
      <c r="T147" s="17"/>
    </row>
    <row r="148" spans="1:20">
      <c r="A148" s="4" t="s">
        <v>189</v>
      </c>
      <c r="B148" s="38">
        <f>100*'AMD'!B47*'LAFs'!B$267*B$11*'Input'!$E$60/'Input'!$F$60</f>
        <v>0</v>
      </c>
      <c r="C148" s="38">
        <f>100*'AMD'!C47*'LAFs'!C$267*C$11*'Input'!$E$60/'Input'!$F$60</f>
        <v>0</v>
      </c>
      <c r="D148" s="38">
        <f>100*'AMD'!D47*'LAFs'!D$267*D$11*'Input'!$E$60/'Input'!$F$60</f>
        <v>0</v>
      </c>
      <c r="E148" s="38">
        <f>100*'AMD'!E47*'LAFs'!E$267*E$11*'Input'!$E$60/'Input'!$F$60</f>
        <v>0</v>
      </c>
      <c r="F148" s="38">
        <f>100*'AMD'!F47*'LAFs'!F$267*F$11*'Input'!$E$60/'Input'!$F$60</f>
        <v>0</v>
      </c>
      <c r="G148" s="38">
        <f>100*'AMD'!G47*'LAFs'!G$267*G$11*'Input'!$E$60/'Input'!$F$60</f>
        <v>0</v>
      </c>
      <c r="H148" s="38">
        <f>100*'AMD'!H47*'LAFs'!H$267*H$11*'Input'!$E$60/'Input'!$F$60</f>
        <v>0</v>
      </c>
      <c r="I148" s="38">
        <f>100*'AMD'!I47*'LAFs'!I$267*I$11*'Input'!$E$60/'Input'!$F$60</f>
        <v>0</v>
      </c>
      <c r="J148" s="38">
        <f>100*'AMD'!J47*'LAFs'!J$267*J$11*'Input'!$E$60/'Input'!$F$60</f>
        <v>0</v>
      </c>
      <c r="K148" s="38">
        <f>100*'AMD'!B47*'LAFs'!B$267*K$11*'Input'!$E$60/'Input'!$F$60</f>
        <v>0</v>
      </c>
      <c r="L148" s="38">
        <f>100*'AMD'!C47*'LAFs'!C$267*L$11*'Input'!$E$60/'Input'!$F$60</f>
        <v>0</v>
      </c>
      <c r="M148" s="38">
        <f>100*'AMD'!D47*'LAFs'!D$267*M$11*'Input'!$E$60/'Input'!$F$60</f>
        <v>0</v>
      </c>
      <c r="N148" s="38">
        <f>100*'AMD'!E47*'LAFs'!E$267*N$11*'Input'!$E$60/'Input'!$F$60</f>
        <v>0</v>
      </c>
      <c r="O148" s="38">
        <f>100*'AMD'!F47*'LAFs'!F$267*O$11*'Input'!$E$60/'Input'!$F$60</f>
        <v>0</v>
      </c>
      <c r="P148" s="38">
        <f>100*'AMD'!G47*'LAFs'!G$267*P$11*'Input'!$E$60/'Input'!$F$60</f>
        <v>0</v>
      </c>
      <c r="Q148" s="38">
        <f>100*'AMD'!H47*'LAFs'!H$267*Q$11*'Input'!$E$60/'Input'!$F$60</f>
        <v>0</v>
      </c>
      <c r="R148" s="38">
        <f>100*'AMD'!I47*'LAFs'!I$267*R$11*'Input'!$E$60/'Input'!$F$60</f>
        <v>0</v>
      </c>
      <c r="S148" s="38">
        <f>100*'AMD'!J47*'LAFs'!J$267*S$11*'Input'!$E$60/'Input'!$F$60</f>
        <v>0</v>
      </c>
      <c r="T148" s="17"/>
    </row>
    <row r="149" spans="1:20">
      <c r="A149" s="4" t="s">
        <v>190</v>
      </c>
      <c r="B149" s="38">
        <f>100*'AMD'!B48*'LAFs'!B$268*B$11*'Input'!$E$60/'Input'!$F$60</f>
        <v>0</v>
      </c>
      <c r="C149" s="38">
        <f>100*'AMD'!C48*'LAFs'!C$268*C$11*'Input'!$E$60/'Input'!$F$60</f>
        <v>0</v>
      </c>
      <c r="D149" s="38">
        <f>100*'AMD'!D48*'LAFs'!D$268*D$11*'Input'!$E$60/'Input'!$F$60</f>
        <v>0</v>
      </c>
      <c r="E149" s="38">
        <f>100*'AMD'!E48*'LAFs'!E$268*E$11*'Input'!$E$60/'Input'!$F$60</f>
        <v>0</v>
      </c>
      <c r="F149" s="38">
        <f>100*'AMD'!F48*'LAFs'!F$268*F$11*'Input'!$E$60/'Input'!$F$60</f>
        <v>0</v>
      </c>
      <c r="G149" s="38">
        <f>100*'AMD'!G48*'LAFs'!G$268*G$11*'Input'!$E$60/'Input'!$F$60</f>
        <v>0</v>
      </c>
      <c r="H149" s="38">
        <f>100*'AMD'!H48*'LAFs'!H$268*H$11*'Input'!$E$60/'Input'!$F$60</f>
        <v>0</v>
      </c>
      <c r="I149" s="38">
        <f>100*'AMD'!I48*'LAFs'!I$268*I$11*'Input'!$E$60/'Input'!$F$60</f>
        <v>0</v>
      </c>
      <c r="J149" s="38">
        <f>100*'AMD'!J48*'LAFs'!J$268*J$11*'Input'!$E$60/'Input'!$F$60</f>
        <v>0</v>
      </c>
      <c r="K149" s="38">
        <f>100*'AMD'!B48*'LAFs'!B$268*K$11*'Input'!$E$60/'Input'!$F$60</f>
        <v>0</v>
      </c>
      <c r="L149" s="38">
        <f>100*'AMD'!C48*'LAFs'!C$268*L$11*'Input'!$E$60/'Input'!$F$60</f>
        <v>0</v>
      </c>
      <c r="M149" s="38">
        <f>100*'AMD'!D48*'LAFs'!D$268*M$11*'Input'!$E$60/'Input'!$F$60</f>
        <v>0</v>
      </c>
      <c r="N149" s="38">
        <f>100*'AMD'!E48*'LAFs'!E$268*N$11*'Input'!$E$60/'Input'!$F$60</f>
        <v>0</v>
      </c>
      <c r="O149" s="38">
        <f>100*'AMD'!F48*'LAFs'!F$268*O$11*'Input'!$E$60/'Input'!$F$60</f>
        <v>0</v>
      </c>
      <c r="P149" s="38">
        <f>100*'AMD'!G48*'LAFs'!G$268*P$11*'Input'!$E$60/'Input'!$F$60</f>
        <v>0</v>
      </c>
      <c r="Q149" s="38">
        <f>100*'AMD'!H48*'LAFs'!H$268*Q$11*'Input'!$E$60/'Input'!$F$60</f>
        <v>0</v>
      </c>
      <c r="R149" s="38">
        <f>100*'AMD'!I48*'LAFs'!I$268*R$11*'Input'!$E$60/'Input'!$F$60</f>
        <v>0</v>
      </c>
      <c r="S149" s="38">
        <f>100*'AMD'!J48*'LAFs'!J$268*S$11*'Input'!$E$60/'Input'!$F$60</f>
        <v>0</v>
      </c>
      <c r="T149" s="17"/>
    </row>
    <row r="150" spans="1:20">
      <c r="A150" s="4" t="s">
        <v>210</v>
      </c>
      <c r="B150" s="38">
        <f>100*'AMD'!B49*'LAFs'!B$269*B$11*'Input'!$E$60/'Input'!$F$60</f>
        <v>0</v>
      </c>
      <c r="C150" s="38">
        <f>100*'AMD'!C49*'LAFs'!C$269*C$11*'Input'!$E$60/'Input'!$F$60</f>
        <v>0</v>
      </c>
      <c r="D150" s="38">
        <f>100*'AMD'!D49*'LAFs'!D$269*D$11*'Input'!$E$60/'Input'!$F$60</f>
        <v>0</v>
      </c>
      <c r="E150" s="38">
        <f>100*'AMD'!E49*'LAFs'!E$269*E$11*'Input'!$E$60/'Input'!$F$60</f>
        <v>0</v>
      </c>
      <c r="F150" s="38">
        <f>100*'AMD'!F49*'LAFs'!F$269*F$11*'Input'!$E$60/'Input'!$F$60</f>
        <v>0</v>
      </c>
      <c r="G150" s="38">
        <f>100*'AMD'!G49*'LAFs'!G$269*G$11*'Input'!$E$60/'Input'!$F$60</f>
        <v>0</v>
      </c>
      <c r="H150" s="38">
        <f>100*'AMD'!H49*'LAFs'!H$269*H$11*'Input'!$E$60/'Input'!$F$60</f>
        <v>0</v>
      </c>
      <c r="I150" s="38">
        <f>100*'AMD'!I49*'LAFs'!I$269*I$11*'Input'!$E$60/'Input'!$F$60</f>
        <v>0</v>
      </c>
      <c r="J150" s="38">
        <f>100*'AMD'!J49*'LAFs'!J$269*J$11*'Input'!$E$60/'Input'!$F$60</f>
        <v>0</v>
      </c>
      <c r="K150" s="38">
        <f>100*'AMD'!B49*'LAFs'!B$269*K$11*'Input'!$E$60/'Input'!$F$60</f>
        <v>0</v>
      </c>
      <c r="L150" s="38">
        <f>100*'AMD'!C49*'LAFs'!C$269*L$11*'Input'!$E$60/'Input'!$F$60</f>
        <v>0</v>
      </c>
      <c r="M150" s="38">
        <f>100*'AMD'!D49*'LAFs'!D$269*M$11*'Input'!$E$60/'Input'!$F$60</f>
        <v>0</v>
      </c>
      <c r="N150" s="38">
        <f>100*'AMD'!E49*'LAFs'!E$269*N$11*'Input'!$E$60/'Input'!$F$60</f>
        <v>0</v>
      </c>
      <c r="O150" s="38">
        <f>100*'AMD'!F49*'LAFs'!F$269*O$11*'Input'!$E$60/'Input'!$F$60</f>
        <v>0</v>
      </c>
      <c r="P150" s="38">
        <f>100*'AMD'!G49*'LAFs'!G$269*P$11*'Input'!$E$60/'Input'!$F$60</f>
        <v>0</v>
      </c>
      <c r="Q150" s="38">
        <f>100*'AMD'!H49*'LAFs'!H$269*Q$11*'Input'!$E$60/'Input'!$F$60</f>
        <v>0</v>
      </c>
      <c r="R150" s="38">
        <f>100*'AMD'!I49*'LAFs'!I$269*R$11*'Input'!$E$60/'Input'!$F$60</f>
        <v>0</v>
      </c>
      <c r="S150" s="38">
        <f>100*'AMD'!J49*'LAFs'!J$269*S$11*'Input'!$E$60/'Input'!$F$60</f>
        <v>0</v>
      </c>
      <c r="T150" s="17"/>
    </row>
    <row r="151" spans="1:20">
      <c r="A151" s="4" t="s">
        <v>191</v>
      </c>
      <c r="B151" s="38">
        <f>100*'AMD'!B50*'LAFs'!B$270*B$11*'Input'!$E$60/'Input'!$F$60</f>
        <v>0</v>
      </c>
      <c r="C151" s="38">
        <f>100*'AMD'!C50*'LAFs'!C$270*C$11*'Input'!$E$60/'Input'!$F$60</f>
        <v>0</v>
      </c>
      <c r="D151" s="38">
        <f>100*'AMD'!D50*'LAFs'!D$270*D$11*'Input'!$E$60/'Input'!$F$60</f>
        <v>0</v>
      </c>
      <c r="E151" s="38">
        <f>100*'AMD'!E50*'LAFs'!E$270*E$11*'Input'!$E$60/'Input'!$F$60</f>
        <v>0</v>
      </c>
      <c r="F151" s="38">
        <f>100*'AMD'!F50*'LAFs'!F$270*F$11*'Input'!$E$60/'Input'!$F$60</f>
        <v>0</v>
      </c>
      <c r="G151" s="38">
        <f>100*'AMD'!G50*'LAFs'!G$270*G$11*'Input'!$E$60/'Input'!$F$60</f>
        <v>0</v>
      </c>
      <c r="H151" s="38">
        <f>100*'AMD'!H50*'LAFs'!H$270*H$11*'Input'!$E$60/'Input'!$F$60</f>
        <v>0</v>
      </c>
      <c r="I151" s="38">
        <f>100*'AMD'!I50*'LAFs'!I$270*I$11*'Input'!$E$60/'Input'!$F$60</f>
        <v>0</v>
      </c>
      <c r="J151" s="38">
        <f>100*'AMD'!J50*'LAFs'!J$270*J$11*'Input'!$E$60/'Input'!$F$60</f>
        <v>0</v>
      </c>
      <c r="K151" s="38">
        <f>100*'AMD'!B50*'LAFs'!B$270*K$11*'Input'!$E$60/'Input'!$F$60</f>
        <v>0</v>
      </c>
      <c r="L151" s="38">
        <f>100*'AMD'!C50*'LAFs'!C$270*L$11*'Input'!$E$60/'Input'!$F$60</f>
        <v>0</v>
      </c>
      <c r="M151" s="38">
        <f>100*'AMD'!D50*'LAFs'!D$270*M$11*'Input'!$E$60/'Input'!$F$60</f>
        <v>0</v>
      </c>
      <c r="N151" s="38">
        <f>100*'AMD'!E50*'LAFs'!E$270*N$11*'Input'!$E$60/'Input'!$F$60</f>
        <v>0</v>
      </c>
      <c r="O151" s="38">
        <f>100*'AMD'!F50*'LAFs'!F$270*O$11*'Input'!$E$60/'Input'!$F$60</f>
        <v>0</v>
      </c>
      <c r="P151" s="38">
        <f>100*'AMD'!G50*'LAFs'!G$270*P$11*'Input'!$E$60/'Input'!$F$60</f>
        <v>0</v>
      </c>
      <c r="Q151" s="38">
        <f>100*'AMD'!H50*'LAFs'!H$270*Q$11*'Input'!$E$60/'Input'!$F$60</f>
        <v>0</v>
      </c>
      <c r="R151" s="38">
        <f>100*'AMD'!I50*'LAFs'!I$270*R$11*'Input'!$E$60/'Input'!$F$60</f>
        <v>0</v>
      </c>
      <c r="S151" s="38">
        <f>100*'AMD'!J50*'LAFs'!J$270*S$11*'Input'!$E$60/'Input'!$F$60</f>
        <v>0</v>
      </c>
      <c r="T151" s="17"/>
    </row>
    <row r="152" spans="1:20">
      <c r="A152" s="4" t="s">
        <v>192</v>
      </c>
      <c r="B152" s="38">
        <f>100*'AMD'!B51*'LAFs'!B$271*B$11*'Input'!$E$60/'Input'!$F$60</f>
        <v>0</v>
      </c>
      <c r="C152" s="38">
        <f>100*'AMD'!C51*'LAFs'!C$271*C$11*'Input'!$E$60/'Input'!$F$60</f>
        <v>0</v>
      </c>
      <c r="D152" s="38">
        <f>100*'AMD'!D51*'LAFs'!D$271*D$11*'Input'!$E$60/'Input'!$F$60</f>
        <v>0</v>
      </c>
      <c r="E152" s="38">
        <f>100*'AMD'!E51*'LAFs'!E$271*E$11*'Input'!$E$60/'Input'!$F$60</f>
        <v>0</v>
      </c>
      <c r="F152" s="38">
        <f>100*'AMD'!F51*'LAFs'!F$271*F$11*'Input'!$E$60/'Input'!$F$60</f>
        <v>0</v>
      </c>
      <c r="G152" s="38">
        <f>100*'AMD'!G51*'LAFs'!G$271*G$11*'Input'!$E$60/'Input'!$F$60</f>
        <v>0</v>
      </c>
      <c r="H152" s="38">
        <f>100*'AMD'!H51*'LAFs'!H$271*H$11*'Input'!$E$60/'Input'!$F$60</f>
        <v>0</v>
      </c>
      <c r="I152" s="38">
        <f>100*'AMD'!I51*'LAFs'!I$271*I$11*'Input'!$E$60/'Input'!$F$60</f>
        <v>0</v>
      </c>
      <c r="J152" s="38">
        <f>100*'AMD'!J51*'LAFs'!J$271*J$11*'Input'!$E$60/'Input'!$F$60</f>
        <v>0</v>
      </c>
      <c r="K152" s="38">
        <f>100*'AMD'!B51*'LAFs'!B$271*K$11*'Input'!$E$60/'Input'!$F$60</f>
        <v>0</v>
      </c>
      <c r="L152" s="38">
        <f>100*'AMD'!C51*'LAFs'!C$271*L$11*'Input'!$E$60/'Input'!$F$60</f>
        <v>0</v>
      </c>
      <c r="M152" s="38">
        <f>100*'AMD'!D51*'LAFs'!D$271*M$11*'Input'!$E$60/'Input'!$F$60</f>
        <v>0</v>
      </c>
      <c r="N152" s="38">
        <f>100*'AMD'!E51*'LAFs'!E$271*N$11*'Input'!$E$60/'Input'!$F$60</f>
        <v>0</v>
      </c>
      <c r="O152" s="38">
        <f>100*'AMD'!F51*'LAFs'!F$271*O$11*'Input'!$E$60/'Input'!$F$60</f>
        <v>0</v>
      </c>
      <c r="P152" s="38">
        <f>100*'AMD'!G51*'LAFs'!G$271*P$11*'Input'!$E$60/'Input'!$F$60</f>
        <v>0</v>
      </c>
      <c r="Q152" s="38">
        <f>100*'AMD'!H51*'LAFs'!H$271*Q$11*'Input'!$E$60/'Input'!$F$60</f>
        <v>0</v>
      </c>
      <c r="R152" s="38">
        <f>100*'AMD'!I51*'LAFs'!I$271*R$11*'Input'!$E$60/'Input'!$F$60</f>
        <v>0</v>
      </c>
      <c r="S152" s="38">
        <f>100*'AMD'!J51*'LAFs'!J$271*S$11*'Input'!$E$60/'Input'!$F$60</f>
        <v>0</v>
      </c>
      <c r="T152" s="17"/>
    </row>
    <row r="153" spans="1:20">
      <c r="A153" s="4" t="s">
        <v>193</v>
      </c>
      <c r="B153" s="38">
        <f>100*'AMD'!B52*'LAFs'!B$272*B$11*'Input'!$E$60/'Input'!$F$60</f>
        <v>0</v>
      </c>
      <c r="C153" s="38">
        <f>100*'AMD'!C52*'LAFs'!C$272*C$11*'Input'!$E$60/'Input'!$F$60</f>
        <v>0</v>
      </c>
      <c r="D153" s="38">
        <f>100*'AMD'!D52*'LAFs'!D$272*D$11*'Input'!$E$60/'Input'!$F$60</f>
        <v>0</v>
      </c>
      <c r="E153" s="38">
        <f>100*'AMD'!E52*'LAFs'!E$272*E$11*'Input'!$E$60/'Input'!$F$60</f>
        <v>0</v>
      </c>
      <c r="F153" s="38">
        <f>100*'AMD'!F52*'LAFs'!F$272*F$11*'Input'!$E$60/'Input'!$F$60</f>
        <v>0</v>
      </c>
      <c r="G153" s="38">
        <f>100*'AMD'!G52*'LAFs'!G$272*G$11*'Input'!$E$60/'Input'!$F$60</f>
        <v>0</v>
      </c>
      <c r="H153" s="38">
        <f>100*'AMD'!H52*'LAFs'!H$272*H$11*'Input'!$E$60/'Input'!$F$60</f>
        <v>0</v>
      </c>
      <c r="I153" s="38">
        <f>100*'AMD'!I52*'LAFs'!I$272*I$11*'Input'!$E$60/'Input'!$F$60</f>
        <v>0</v>
      </c>
      <c r="J153" s="38">
        <f>100*'AMD'!J52*'LAFs'!J$272*J$11*'Input'!$E$60/'Input'!$F$60</f>
        <v>0</v>
      </c>
      <c r="K153" s="38">
        <f>100*'AMD'!B52*'LAFs'!B$272*K$11*'Input'!$E$60/'Input'!$F$60</f>
        <v>0</v>
      </c>
      <c r="L153" s="38">
        <f>100*'AMD'!C52*'LAFs'!C$272*L$11*'Input'!$E$60/'Input'!$F$60</f>
        <v>0</v>
      </c>
      <c r="M153" s="38">
        <f>100*'AMD'!D52*'LAFs'!D$272*M$11*'Input'!$E$60/'Input'!$F$60</f>
        <v>0</v>
      </c>
      <c r="N153" s="38">
        <f>100*'AMD'!E52*'LAFs'!E$272*N$11*'Input'!$E$60/'Input'!$F$60</f>
        <v>0</v>
      </c>
      <c r="O153" s="38">
        <f>100*'AMD'!F52*'LAFs'!F$272*O$11*'Input'!$E$60/'Input'!$F$60</f>
        <v>0</v>
      </c>
      <c r="P153" s="38">
        <f>100*'AMD'!G52*'LAFs'!G$272*P$11*'Input'!$E$60/'Input'!$F$60</f>
        <v>0</v>
      </c>
      <c r="Q153" s="38">
        <f>100*'AMD'!H52*'LAFs'!H$272*Q$11*'Input'!$E$60/'Input'!$F$60</f>
        <v>0</v>
      </c>
      <c r="R153" s="38">
        <f>100*'AMD'!I52*'LAFs'!I$272*R$11*'Input'!$E$60/'Input'!$F$60</f>
        <v>0</v>
      </c>
      <c r="S153" s="38">
        <f>100*'AMD'!J52*'LAFs'!J$272*S$11*'Input'!$E$60/'Input'!$F$60</f>
        <v>0</v>
      </c>
      <c r="T153" s="17"/>
    </row>
    <row r="154" spans="1:20">
      <c r="A154" s="4" t="s">
        <v>194</v>
      </c>
      <c r="B154" s="38">
        <f>100*'AMD'!B53*'LAFs'!B$273*B$11*'Input'!$E$60/'Input'!$F$60</f>
        <v>0</v>
      </c>
      <c r="C154" s="38">
        <f>100*'AMD'!C53*'LAFs'!C$273*C$11*'Input'!$E$60/'Input'!$F$60</f>
        <v>0</v>
      </c>
      <c r="D154" s="38">
        <f>100*'AMD'!D53*'LAFs'!D$273*D$11*'Input'!$E$60/'Input'!$F$60</f>
        <v>0</v>
      </c>
      <c r="E154" s="38">
        <f>100*'AMD'!E53*'LAFs'!E$273*E$11*'Input'!$E$60/'Input'!$F$60</f>
        <v>0</v>
      </c>
      <c r="F154" s="38">
        <f>100*'AMD'!F53*'LAFs'!F$273*F$11*'Input'!$E$60/'Input'!$F$60</f>
        <v>0</v>
      </c>
      <c r="G154" s="38">
        <f>100*'AMD'!G53*'LAFs'!G$273*G$11*'Input'!$E$60/'Input'!$F$60</f>
        <v>0</v>
      </c>
      <c r="H154" s="38">
        <f>100*'AMD'!H53*'LAFs'!H$273*H$11*'Input'!$E$60/'Input'!$F$60</f>
        <v>0</v>
      </c>
      <c r="I154" s="38">
        <f>100*'AMD'!I53*'LAFs'!I$273*I$11*'Input'!$E$60/'Input'!$F$60</f>
        <v>0</v>
      </c>
      <c r="J154" s="38">
        <f>100*'AMD'!J53*'LAFs'!J$273*J$11*'Input'!$E$60/'Input'!$F$60</f>
        <v>0</v>
      </c>
      <c r="K154" s="38">
        <f>100*'AMD'!B53*'LAFs'!B$273*K$11*'Input'!$E$60/'Input'!$F$60</f>
        <v>0</v>
      </c>
      <c r="L154" s="38">
        <f>100*'AMD'!C53*'LAFs'!C$273*L$11*'Input'!$E$60/'Input'!$F$60</f>
        <v>0</v>
      </c>
      <c r="M154" s="38">
        <f>100*'AMD'!D53*'LAFs'!D$273*M$11*'Input'!$E$60/'Input'!$F$60</f>
        <v>0</v>
      </c>
      <c r="N154" s="38">
        <f>100*'AMD'!E53*'LAFs'!E$273*N$11*'Input'!$E$60/'Input'!$F$60</f>
        <v>0</v>
      </c>
      <c r="O154" s="38">
        <f>100*'AMD'!F53*'LAFs'!F$273*O$11*'Input'!$E$60/'Input'!$F$60</f>
        <v>0</v>
      </c>
      <c r="P154" s="38">
        <f>100*'AMD'!G53*'LAFs'!G$273*P$11*'Input'!$E$60/'Input'!$F$60</f>
        <v>0</v>
      </c>
      <c r="Q154" s="38">
        <f>100*'AMD'!H53*'LAFs'!H$273*Q$11*'Input'!$E$60/'Input'!$F$60</f>
        <v>0</v>
      </c>
      <c r="R154" s="38">
        <f>100*'AMD'!I53*'LAFs'!I$273*R$11*'Input'!$E$60/'Input'!$F$60</f>
        <v>0</v>
      </c>
      <c r="S154" s="38">
        <f>100*'AMD'!J53*'LAFs'!J$273*S$11*'Input'!$E$60/'Input'!$F$60</f>
        <v>0</v>
      </c>
      <c r="T154" s="17"/>
    </row>
    <row r="155" spans="1:20">
      <c r="A155" s="4" t="s">
        <v>211</v>
      </c>
      <c r="B155" s="38">
        <f>100*'AMD'!B54*'LAFs'!B$274*B$11*'Input'!$E$60/'Input'!$F$60</f>
        <v>0</v>
      </c>
      <c r="C155" s="38">
        <f>100*'AMD'!C54*'LAFs'!C$274*C$11*'Input'!$E$60/'Input'!$F$60</f>
        <v>0</v>
      </c>
      <c r="D155" s="38">
        <f>100*'AMD'!D54*'LAFs'!D$274*D$11*'Input'!$E$60/'Input'!$F$60</f>
        <v>0</v>
      </c>
      <c r="E155" s="38">
        <f>100*'AMD'!E54*'LAFs'!E$274*E$11*'Input'!$E$60/'Input'!$F$60</f>
        <v>0</v>
      </c>
      <c r="F155" s="38">
        <f>100*'AMD'!F54*'LAFs'!F$274*F$11*'Input'!$E$60/'Input'!$F$60</f>
        <v>0</v>
      </c>
      <c r="G155" s="38">
        <f>100*'AMD'!G54*'LAFs'!G$274*G$11*'Input'!$E$60/'Input'!$F$60</f>
        <v>0</v>
      </c>
      <c r="H155" s="38">
        <f>100*'AMD'!H54*'LAFs'!H$274*H$11*'Input'!$E$60/'Input'!$F$60</f>
        <v>0</v>
      </c>
      <c r="I155" s="38">
        <f>100*'AMD'!I54*'LAFs'!I$274*I$11*'Input'!$E$60/'Input'!$F$60</f>
        <v>0</v>
      </c>
      <c r="J155" s="38">
        <f>100*'AMD'!J54*'LAFs'!J$274*J$11*'Input'!$E$60/'Input'!$F$60</f>
        <v>0</v>
      </c>
      <c r="K155" s="38">
        <f>100*'AMD'!B54*'LAFs'!B$274*K$11*'Input'!$E$60/'Input'!$F$60</f>
        <v>0</v>
      </c>
      <c r="L155" s="38">
        <f>100*'AMD'!C54*'LAFs'!C$274*L$11*'Input'!$E$60/'Input'!$F$60</f>
        <v>0</v>
      </c>
      <c r="M155" s="38">
        <f>100*'AMD'!D54*'LAFs'!D$274*M$11*'Input'!$E$60/'Input'!$F$60</f>
        <v>0</v>
      </c>
      <c r="N155" s="38">
        <f>100*'AMD'!E54*'LAFs'!E$274*N$11*'Input'!$E$60/'Input'!$F$60</f>
        <v>0</v>
      </c>
      <c r="O155" s="38">
        <f>100*'AMD'!F54*'LAFs'!F$274*O$11*'Input'!$E$60/'Input'!$F$60</f>
        <v>0</v>
      </c>
      <c r="P155" s="38">
        <f>100*'AMD'!G54*'LAFs'!G$274*P$11*'Input'!$E$60/'Input'!$F$60</f>
        <v>0</v>
      </c>
      <c r="Q155" s="38">
        <f>100*'AMD'!H54*'LAFs'!H$274*Q$11*'Input'!$E$60/'Input'!$F$60</f>
        <v>0</v>
      </c>
      <c r="R155" s="38">
        <f>100*'AMD'!I54*'LAFs'!I$274*R$11*'Input'!$E$60/'Input'!$F$60</f>
        <v>0</v>
      </c>
      <c r="S155" s="38">
        <f>100*'AMD'!J54*'LAFs'!J$274*S$11*'Input'!$E$60/'Input'!$F$60</f>
        <v>0</v>
      </c>
      <c r="T155" s="17"/>
    </row>
    <row r="156" spans="1:20">
      <c r="A156" s="4" t="s">
        <v>233</v>
      </c>
      <c r="B156" s="38">
        <f>100*'AMD'!B55*'LAFs'!B$275*B$11*'Input'!$E$60/'Input'!$F$60</f>
        <v>0</v>
      </c>
      <c r="C156" s="38">
        <f>100*'AMD'!C55*'LAFs'!C$275*C$11*'Input'!$E$60/'Input'!$F$60</f>
        <v>0</v>
      </c>
      <c r="D156" s="38">
        <f>100*'AMD'!D55*'LAFs'!D$275*D$11*'Input'!$E$60/'Input'!$F$60</f>
        <v>0</v>
      </c>
      <c r="E156" s="38">
        <f>100*'AMD'!E55*'LAFs'!E$275*E$11*'Input'!$E$60/'Input'!$F$60</f>
        <v>0</v>
      </c>
      <c r="F156" s="38">
        <f>100*'AMD'!F55*'LAFs'!F$275*F$11*'Input'!$E$60/'Input'!$F$60</f>
        <v>0</v>
      </c>
      <c r="G156" s="38">
        <f>100*'AMD'!G55*'LAFs'!G$275*G$11*'Input'!$E$60/'Input'!$F$60</f>
        <v>0</v>
      </c>
      <c r="H156" s="38">
        <f>100*'AMD'!H55*'LAFs'!H$275*H$11*'Input'!$E$60/'Input'!$F$60</f>
        <v>0</v>
      </c>
      <c r="I156" s="38">
        <f>100*'AMD'!I55*'LAFs'!I$275*I$11*'Input'!$E$60/'Input'!$F$60</f>
        <v>0</v>
      </c>
      <c r="J156" s="38">
        <f>100*'AMD'!J55*'LAFs'!J$275*J$11*'Input'!$E$60/'Input'!$F$60</f>
        <v>0</v>
      </c>
      <c r="K156" s="38">
        <f>100*'AMD'!B55*'LAFs'!B$275*K$11*'Input'!$E$60/'Input'!$F$60</f>
        <v>0</v>
      </c>
      <c r="L156" s="38">
        <f>100*'AMD'!C55*'LAFs'!C$275*L$11*'Input'!$E$60/'Input'!$F$60</f>
        <v>0</v>
      </c>
      <c r="M156" s="38">
        <f>100*'AMD'!D55*'LAFs'!D$275*M$11*'Input'!$E$60/'Input'!$F$60</f>
        <v>0</v>
      </c>
      <c r="N156" s="38">
        <f>100*'AMD'!E55*'LAFs'!E$275*N$11*'Input'!$E$60/'Input'!$F$60</f>
        <v>0</v>
      </c>
      <c r="O156" s="38">
        <f>100*'AMD'!F55*'LAFs'!F$275*O$11*'Input'!$E$60/'Input'!$F$60</f>
        <v>0</v>
      </c>
      <c r="P156" s="38">
        <f>100*'AMD'!G55*'LAFs'!G$275*P$11*'Input'!$E$60/'Input'!$F$60</f>
        <v>0</v>
      </c>
      <c r="Q156" s="38">
        <f>100*'AMD'!H55*'LAFs'!H$275*Q$11*'Input'!$E$60/'Input'!$F$60</f>
        <v>0</v>
      </c>
      <c r="R156" s="38">
        <f>100*'AMD'!I55*'LAFs'!I$275*R$11*'Input'!$E$60/'Input'!$F$60</f>
        <v>0</v>
      </c>
      <c r="S156" s="38">
        <f>100*'AMD'!J55*'LAFs'!J$275*S$11*'Input'!$E$60/'Input'!$F$60</f>
        <v>0</v>
      </c>
      <c r="T156" s="17"/>
    </row>
    <row r="157" spans="1:20">
      <c r="A157" s="4" t="s">
        <v>234</v>
      </c>
      <c r="B157" s="38">
        <f>100*'AMD'!B56*'LAFs'!B$276*B$11*'Input'!$E$60/'Input'!$F$60</f>
        <v>0</v>
      </c>
      <c r="C157" s="38">
        <f>100*'AMD'!C56*'LAFs'!C$276*C$11*'Input'!$E$60/'Input'!$F$60</f>
        <v>0</v>
      </c>
      <c r="D157" s="38">
        <f>100*'AMD'!D56*'LAFs'!D$276*D$11*'Input'!$E$60/'Input'!$F$60</f>
        <v>0</v>
      </c>
      <c r="E157" s="38">
        <f>100*'AMD'!E56*'LAFs'!E$276*E$11*'Input'!$E$60/'Input'!$F$60</f>
        <v>0</v>
      </c>
      <c r="F157" s="38">
        <f>100*'AMD'!F56*'LAFs'!F$276*F$11*'Input'!$E$60/'Input'!$F$60</f>
        <v>0</v>
      </c>
      <c r="G157" s="38">
        <f>100*'AMD'!G56*'LAFs'!G$276*G$11*'Input'!$E$60/'Input'!$F$60</f>
        <v>0</v>
      </c>
      <c r="H157" s="38">
        <f>100*'AMD'!H56*'LAFs'!H$276*H$11*'Input'!$E$60/'Input'!$F$60</f>
        <v>0</v>
      </c>
      <c r="I157" s="38">
        <f>100*'AMD'!I56*'LAFs'!I$276*I$11*'Input'!$E$60/'Input'!$F$60</f>
        <v>0</v>
      </c>
      <c r="J157" s="38">
        <f>100*'AMD'!J56*'LAFs'!J$276*J$11*'Input'!$E$60/'Input'!$F$60</f>
        <v>0</v>
      </c>
      <c r="K157" s="38">
        <f>100*'AMD'!B56*'LAFs'!B$276*K$11*'Input'!$E$60/'Input'!$F$60</f>
        <v>0</v>
      </c>
      <c r="L157" s="38">
        <f>100*'AMD'!C56*'LAFs'!C$276*L$11*'Input'!$E$60/'Input'!$F$60</f>
        <v>0</v>
      </c>
      <c r="M157" s="38">
        <f>100*'AMD'!D56*'LAFs'!D$276*M$11*'Input'!$E$60/'Input'!$F$60</f>
        <v>0</v>
      </c>
      <c r="N157" s="38">
        <f>100*'AMD'!E56*'LAFs'!E$276*N$11*'Input'!$E$60/'Input'!$F$60</f>
        <v>0</v>
      </c>
      <c r="O157" s="38">
        <f>100*'AMD'!F56*'LAFs'!F$276*O$11*'Input'!$E$60/'Input'!$F$60</f>
        <v>0</v>
      </c>
      <c r="P157" s="38">
        <f>100*'AMD'!G56*'LAFs'!G$276*P$11*'Input'!$E$60/'Input'!$F$60</f>
        <v>0</v>
      </c>
      <c r="Q157" s="38">
        <f>100*'AMD'!H56*'LAFs'!H$276*Q$11*'Input'!$E$60/'Input'!$F$60</f>
        <v>0</v>
      </c>
      <c r="R157" s="38">
        <f>100*'AMD'!I56*'LAFs'!I$276*R$11*'Input'!$E$60/'Input'!$F$60</f>
        <v>0</v>
      </c>
      <c r="S157" s="38">
        <f>100*'AMD'!J56*'LAFs'!J$276*S$11*'Input'!$E$60/'Input'!$F$60</f>
        <v>0</v>
      </c>
      <c r="T157" s="17"/>
    </row>
    <row r="158" spans="1:20">
      <c r="A158" s="4" t="s">
        <v>235</v>
      </c>
      <c r="B158" s="38">
        <f>100*'AMD'!B57*'LAFs'!B$277*B$11*'Input'!$E$60/'Input'!$F$60</f>
        <v>0</v>
      </c>
      <c r="C158" s="38">
        <f>100*'AMD'!C57*'LAFs'!C$277*C$11*'Input'!$E$60/'Input'!$F$60</f>
        <v>0</v>
      </c>
      <c r="D158" s="38">
        <f>100*'AMD'!D57*'LAFs'!D$277*D$11*'Input'!$E$60/'Input'!$F$60</f>
        <v>0</v>
      </c>
      <c r="E158" s="38">
        <f>100*'AMD'!E57*'LAFs'!E$277*E$11*'Input'!$E$60/'Input'!$F$60</f>
        <v>0</v>
      </c>
      <c r="F158" s="38">
        <f>100*'AMD'!F57*'LAFs'!F$277*F$11*'Input'!$E$60/'Input'!$F$60</f>
        <v>0</v>
      </c>
      <c r="G158" s="38">
        <f>100*'AMD'!G57*'LAFs'!G$277*G$11*'Input'!$E$60/'Input'!$F$60</f>
        <v>0</v>
      </c>
      <c r="H158" s="38">
        <f>100*'AMD'!H57*'LAFs'!H$277*H$11*'Input'!$E$60/'Input'!$F$60</f>
        <v>0</v>
      </c>
      <c r="I158" s="38">
        <f>100*'AMD'!I57*'LAFs'!I$277*I$11*'Input'!$E$60/'Input'!$F$60</f>
        <v>0</v>
      </c>
      <c r="J158" s="38">
        <f>100*'AMD'!J57*'LAFs'!J$277*J$11*'Input'!$E$60/'Input'!$F$60</f>
        <v>0</v>
      </c>
      <c r="K158" s="38">
        <f>100*'AMD'!B57*'LAFs'!B$277*K$11*'Input'!$E$60/'Input'!$F$60</f>
        <v>0</v>
      </c>
      <c r="L158" s="38">
        <f>100*'AMD'!C57*'LAFs'!C$277*L$11*'Input'!$E$60/'Input'!$F$60</f>
        <v>0</v>
      </c>
      <c r="M158" s="38">
        <f>100*'AMD'!D57*'LAFs'!D$277*M$11*'Input'!$E$60/'Input'!$F$60</f>
        <v>0</v>
      </c>
      <c r="N158" s="38">
        <f>100*'AMD'!E57*'LAFs'!E$277*N$11*'Input'!$E$60/'Input'!$F$60</f>
        <v>0</v>
      </c>
      <c r="O158" s="38">
        <f>100*'AMD'!F57*'LAFs'!F$277*O$11*'Input'!$E$60/'Input'!$F$60</f>
        <v>0</v>
      </c>
      <c r="P158" s="38">
        <f>100*'AMD'!G57*'LAFs'!G$277*P$11*'Input'!$E$60/'Input'!$F$60</f>
        <v>0</v>
      </c>
      <c r="Q158" s="38">
        <f>100*'AMD'!H57*'LAFs'!H$277*Q$11*'Input'!$E$60/'Input'!$F$60</f>
        <v>0</v>
      </c>
      <c r="R158" s="38">
        <f>100*'AMD'!I57*'LAFs'!I$277*R$11*'Input'!$E$60/'Input'!$F$60</f>
        <v>0</v>
      </c>
      <c r="S158" s="38">
        <f>100*'AMD'!J57*'LAFs'!J$277*S$11*'Input'!$E$60/'Input'!$F$60</f>
        <v>0</v>
      </c>
      <c r="T158" s="17"/>
    </row>
    <row r="159" spans="1:20">
      <c r="A159" s="4" t="s">
        <v>236</v>
      </c>
      <c r="B159" s="38">
        <f>100*'AMD'!B58*'LAFs'!B$278*B$11*'Input'!$E$60/'Input'!$F$60</f>
        <v>0</v>
      </c>
      <c r="C159" s="38">
        <f>100*'AMD'!C58*'LAFs'!C$278*C$11*'Input'!$E$60/'Input'!$F$60</f>
        <v>0</v>
      </c>
      <c r="D159" s="38">
        <f>100*'AMD'!D58*'LAFs'!D$278*D$11*'Input'!$E$60/'Input'!$F$60</f>
        <v>0</v>
      </c>
      <c r="E159" s="38">
        <f>100*'AMD'!E58*'LAFs'!E$278*E$11*'Input'!$E$60/'Input'!$F$60</f>
        <v>0</v>
      </c>
      <c r="F159" s="38">
        <f>100*'AMD'!F58*'LAFs'!F$278*F$11*'Input'!$E$60/'Input'!$F$60</f>
        <v>0</v>
      </c>
      <c r="G159" s="38">
        <f>100*'AMD'!G58*'LAFs'!G$278*G$11*'Input'!$E$60/'Input'!$F$60</f>
        <v>0</v>
      </c>
      <c r="H159" s="38">
        <f>100*'AMD'!H58*'LAFs'!H$278*H$11*'Input'!$E$60/'Input'!$F$60</f>
        <v>0</v>
      </c>
      <c r="I159" s="38">
        <f>100*'AMD'!I58*'LAFs'!I$278*I$11*'Input'!$E$60/'Input'!$F$60</f>
        <v>0</v>
      </c>
      <c r="J159" s="38">
        <f>100*'AMD'!J58*'LAFs'!J$278*J$11*'Input'!$E$60/'Input'!$F$60</f>
        <v>0</v>
      </c>
      <c r="K159" s="38">
        <f>100*'AMD'!B58*'LAFs'!B$278*K$11*'Input'!$E$60/'Input'!$F$60</f>
        <v>0</v>
      </c>
      <c r="L159" s="38">
        <f>100*'AMD'!C58*'LAFs'!C$278*L$11*'Input'!$E$60/'Input'!$F$60</f>
        <v>0</v>
      </c>
      <c r="M159" s="38">
        <f>100*'AMD'!D58*'LAFs'!D$278*M$11*'Input'!$E$60/'Input'!$F$60</f>
        <v>0</v>
      </c>
      <c r="N159" s="38">
        <f>100*'AMD'!E58*'LAFs'!E$278*N$11*'Input'!$E$60/'Input'!$F$60</f>
        <v>0</v>
      </c>
      <c r="O159" s="38">
        <f>100*'AMD'!F58*'LAFs'!F$278*O$11*'Input'!$E$60/'Input'!$F$60</f>
        <v>0</v>
      </c>
      <c r="P159" s="38">
        <f>100*'AMD'!G58*'LAFs'!G$278*P$11*'Input'!$E$60/'Input'!$F$60</f>
        <v>0</v>
      </c>
      <c r="Q159" s="38">
        <f>100*'AMD'!H58*'LAFs'!H$278*Q$11*'Input'!$E$60/'Input'!$F$60</f>
        <v>0</v>
      </c>
      <c r="R159" s="38">
        <f>100*'AMD'!I58*'LAFs'!I$278*R$11*'Input'!$E$60/'Input'!$F$60</f>
        <v>0</v>
      </c>
      <c r="S159" s="38">
        <f>100*'AMD'!J58*'LAFs'!J$278*S$11*'Input'!$E$60/'Input'!$F$60</f>
        <v>0</v>
      </c>
      <c r="T159" s="17"/>
    </row>
    <row r="160" spans="1:20">
      <c r="A160" s="4" t="s">
        <v>237</v>
      </c>
      <c r="B160" s="38">
        <f>100*'AMD'!B59*'LAFs'!B$279*B$11*'Input'!$E$60/'Input'!$F$60</f>
        <v>0</v>
      </c>
      <c r="C160" s="38">
        <f>100*'AMD'!C59*'LAFs'!C$279*C$11*'Input'!$E$60/'Input'!$F$60</f>
        <v>0</v>
      </c>
      <c r="D160" s="38">
        <f>100*'AMD'!D59*'LAFs'!D$279*D$11*'Input'!$E$60/'Input'!$F$60</f>
        <v>0</v>
      </c>
      <c r="E160" s="38">
        <f>100*'AMD'!E59*'LAFs'!E$279*E$11*'Input'!$E$60/'Input'!$F$60</f>
        <v>0</v>
      </c>
      <c r="F160" s="38">
        <f>100*'AMD'!F59*'LAFs'!F$279*F$11*'Input'!$E$60/'Input'!$F$60</f>
        <v>0</v>
      </c>
      <c r="G160" s="38">
        <f>100*'AMD'!G59*'LAFs'!G$279*G$11*'Input'!$E$60/'Input'!$F$60</f>
        <v>0</v>
      </c>
      <c r="H160" s="38">
        <f>100*'AMD'!H59*'LAFs'!H$279*H$11*'Input'!$E$60/'Input'!$F$60</f>
        <v>0</v>
      </c>
      <c r="I160" s="38">
        <f>100*'AMD'!I59*'LAFs'!I$279*I$11*'Input'!$E$60/'Input'!$F$60</f>
        <v>0</v>
      </c>
      <c r="J160" s="38">
        <f>100*'AMD'!J59*'LAFs'!J$279*J$11*'Input'!$E$60/'Input'!$F$60</f>
        <v>0</v>
      </c>
      <c r="K160" s="38">
        <f>100*'AMD'!B59*'LAFs'!B$279*K$11*'Input'!$E$60/'Input'!$F$60</f>
        <v>0</v>
      </c>
      <c r="L160" s="38">
        <f>100*'AMD'!C59*'LAFs'!C$279*L$11*'Input'!$E$60/'Input'!$F$60</f>
        <v>0</v>
      </c>
      <c r="M160" s="38">
        <f>100*'AMD'!D59*'LAFs'!D$279*M$11*'Input'!$E$60/'Input'!$F$60</f>
        <v>0</v>
      </c>
      <c r="N160" s="38">
        <f>100*'AMD'!E59*'LAFs'!E$279*N$11*'Input'!$E$60/'Input'!$F$60</f>
        <v>0</v>
      </c>
      <c r="O160" s="38">
        <f>100*'AMD'!F59*'LAFs'!F$279*O$11*'Input'!$E$60/'Input'!$F$60</f>
        <v>0</v>
      </c>
      <c r="P160" s="38">
        <f>100*'AMD'!G59*'LAFs'!G$279*P$11*'Input'!$E$60/'Input'!$F$60</f>
        <v>0</v>
      </c>
      <c r="Q160" s="38">
        <f>100*'AMD'!H59*'LAFs'!H$279*Q$11*'Input'!$E$60/'Input'!$F$60</f>
        <v>0</v>
      </c>
      <c r="R160" s="38">
        <f>100*'AMD'!I59*'LAFs'!I$279*R$11*'Input'!$E$60/'Input'!$F$60</f>
        <v>0</v>
      </c>
      <c r="S160" s="38">
        <f>100*'AMD'!J59*'LAFs'!J$279*S$11*'Input'!$E$60/'Input'!$F$60</f>
        <v>0</v>
      </c>
      <c r="T160" s="17"/>
    </row>
  </sheetData>
  <sheetProtection sheet="1" objects="1" scenarios="1"/>
  <hyperlinks>
    <hyperlink ref="A6" location="'Yard'!B10" display="x1 = 2901. Unit cost at each level, £/kW/year (relative to system simultaneous maximum load)"/>
    <hyperlink ref="A7" location="'AMD'!B202" display="x2 = 2612. Diversity allowances (including calculated LV value)"/>
    <hyperlink ref="A16" location="'AMD'!B40" display="x1 = 2602. Standing charges factors adapted to use 132kV/HV"/>
    <hyperlink ref="A17" location="'LAFs'!B260" display="x2 = 2012. Loss adjustment factors between end user meter reading and each network level, scaled by network use"/>
    <hyperlink ref="A18" location="'Standing'!B10" display="x3 = 3001. Costs based on aggregate maximum load (£/kW/year)"/>
    <hyperlink ref="A19" location="'Input'!E59" display="x4 = 1010. Power factor for all flows in the network model (in Financial and general assumptions)"/>
    <hyperlink ref="A20" location="'Input'!F59" display="x5 = 1010. Days in the charging year (in Financial and general assumptions)"/>
    <hyperlink ref="A21" location="'Contrib'!B78" display="x6 = 2804. Proportion of annual charge covered by contributions (for all charging levels)"/>
    <hyperlink ref="A47" location="'AMD'!B40" display="x1 = 2602. Standing charges factors adapted to use 132kV/HV"/>
    <hyperlink ref="A48" location="'Yard'!B22" display="x2 = 2902. Pay-as-you-go yardstick unit costs by charging level (p/kWh)"/>
    <hyperlink ref="A74" location="'AMD'!B40" display="x1 = 2602. Standing charges factors adapted to use 132kV/HV"/>
    <hyperlink ref="A75" location="'Yard'!B66" display="x2 = 2903. Contributions to pay-as-you-go unit rate 1 (p/kWh)"/>
    <hyperlink ref="A101" location="'AMD'!B40" display="x1 = 2602. Standing charges factors adapted to use 132kV/HV"/>
    <hyperlink ref="A102" location="'Yard'!B102" display="x2 = 2904. Contributions to pay-as-you-go unit rate 2 (p/kWh)"/>
    <hyperlink ref="A120" location="'AMD'!B40" display="x1 = 2602. Standing charges factors adapted to use 132kV/HV"/>
    <hyperlink ref="A121" location="'Yard'!B130" display="x2 = 2905. Contributions to pay-as-you-go unit rate 3 (p/kWh)"/>
    <hyperlink ref="A134" location="'AMD'!B40" display="x1 = 2602. Standing charges factors adapted to use 132kV/HV"/>
    <hyperlink ref="A135" location="'LAFs'!B260" display="x2 = 2012. Loss adjustment factors between end user meter reading and each network level, scaled by network use"/>
    <hyperlink ref="A136" location="'Standing'!B10" display="x3 = 3001. Costs based on aggregate maximum load (£/kW/year)"/>
    <hyperlink ref="A137" location="'Input'!E59" display="x4 = 1010. Power factor for all flows in the network model (in Financial and general assumptions)"/>
    <hyperlink ref="A138" location="'Input'!F59" display="x5 = 1010. Days in the charging year (in Financial and general assumption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9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6" ht="21" customHeight="1">
      <c r="A1" s="1" t="str">
        <f>"Standing charges as fixed charges"&amp;" for "&amp;'Input'!B7&amp;" in "&amp;'Input'!C7&amp;" ("&amp;'Input'!D7&amp;")"</f>
        <v>Not calculated: open in spreadsheet app and allow calculations</v>
      </c>
    </row>
    <row r="2" spans="1:6">
      <c r="A2" s="3" t="s">
        <v>1044</v>
      </c>
    </row>
    <row r="4" spans="1:6" ht="21" customHeight="1">
      <c r="A4" s="1" t="s">
        <v>1045</v>
      </c>
    </row>
    <row r="6" spans="1:6">
      <c r="B6" s="15" t="s">
        <v>1046</v>
      </c>
      <c r="C6" s="15" t="s">
        <v>1047</v>
      </c>
      <c r="D6" s="15" t="s">
        <v>1048</v>
      </c>
      <c r="E6" s="15" t="s">
        <v>1049</v>
      </c>
    </row>
    <row r="7" spans="1:6">
      <c r="A7" s="4" t="s">
        <v>185</v>
      </c>
      <c r="B7" s="37">
        <v>1</v>
      </c>
      <c r="C7" s="37">
        <v>0</v>
      </c>
      <c r="D7" s="37">
        <v>0</v>
      </c>
      <c r="E7" s="37">
        <v>0</v>
      </c>
      <c r="F7" s="17"/>
    </row>
    <row r="8" spans="1:6">
      <c r="A8" s="4" t="s">
        <v>186</v>
      </c>
      <c r="B8" s="37">
        <v>1</v>
      </c>
      <c r="C8" s="37">
        <v>0</v>
      </c>
      <c r="D8" s="37">
        <v>0</v>
      </c>
      <c r="E8" s="37">
        <v>0</v>
      </c>
      <c r="F8" s="17"/>
    </row>
    <row r="9" spans="1:6">
      <c r="A9" s="4" t="s">
        <v>187</v>
      </c>
      <c r="B9" s="37">
        <v>1</v>
      </c>
      <c r="C9" s="37">
        <v>0</v>
      </c>
      <c r="D9" s="37">
        <v>0</v>
      </c>
      <c r="E9" s="37">
        <v>0</v>
      </c>
      <c r="F9" s="17"/>
    </row>
    <row r="10" spans="1:6">
      <c r="A10" s="4" t="s">
        <v>188</v>
      </c>
      <c r="B10" s="37">
        <v>1</v>
      </c>
      <c r="C10" s="37">
        <v>0</v>
      </c>
      <c r="D10" s="37">
        <v>0</v>
      </c>
      <c r="E10" s="37">
        <v>0</v>
      </c>
      <c r="F10" s="17"/>
    </row>
    <row r="11" spans="1:6">
      <c r="A11" s="4" t="s">
        <v>189</v>
      </c>
      <c r="B11" s="37">
        <v>0</v>
      </c>
      <c r="C11" s="37">
        <v>1</v>
      </c>
      <c r="D11" s="37">
        <v>0</v>
      </c>
      <c r="E11" s="37">
        <v>0</v>
      </c>
      <c r="F11" s="17"/>
    </row>
    <row r="12" spans="1:6">
      <c r="A12" s="4" t="s">
        <v>190</v>
      </c>
      <c r="B12" s="37">
        <v>0</v>
      </c>
      <c r="C12" s="37">
        <v>0</v>
      </c>
      <c r="D12" s="37">
        <v>1</v>
      </c>
      <c r="E12" s="37">
        <v>0</v>
      </c>
      <c r="F12" s="17"/>
    </row>
    <row r="13" spans="1:6">
      <c r="A13" s="4" t="s">
        <v>210</v>
      </c>
      <c r="B13" s="37">
        <v>0</v>
      </c>
      <c r="C13" s="37">
        <v>0</v>
      </c>
      <c r="D13" s="37">
        <v>0</v>
      </c>
      <c r="E13" s="37">
        <v>1</v>
      </c>
      <c r="F13" s="17"/>
    </row>
    <row r="14" spans="1:6">
      <c r="A14" s="4" t="s">
        <v>191</v>
      </c>
      <c r="B14" s="37">
        <v>1</v>
      </c>
      <c r="C14" s="37">
        <v>0</v>
      </c>
      <c r="D14" s="37">
        <v>0</v>
      </c>
      <c r="E14" s="37">
        <v>0</v>
      </c>
      <c r="F14" s="17"/>
    </row>
    <row r="15" spans="1:6">
      <c r="A15" s="4" t="s">
        <v>192</v>
      </c>
      <c r="B15" s="37">
        <v>1</v>
      </c>
      <c r="C15" s="37">
        <v>0</v>
      </c>
      <c r="D15" s="37">
        <v>0</v>
      </c>
      <c r="E15" s="37">
        <v>0</v>
      </c>
      <c r="F15" s="17"/>
    </row>
    <row r="17" spans="1:4" ht="21" customHeight="1">
      <c r="A17" s="1" t="s">
        <v>1050</v>
      </c>
    </row>
    <row r="18" spans="1:4">
      <c r="A18" s="3" t="s">
        <v>383</v>
      </c>
    </row>
    <row r="19" spans="1:4">
      <c r="A19" s="33" t="s">
        <v>610</v>
      </c>
    </row>
    <row r="20" spans="1:4">
      <c r="A20" s="33" t="s">
        <v>531</v>
      </c>
    </row>
    <row r="21" spans="1:4">
      <c r="A21" s="33" t="s">
        <v>436</v>
      </c>
    </row>
    <row r="22" spans="1:4">
      <c r="A22" s="33" t="s">
        <v>1051</v>
      </c>
    </row>
    <row r="23" spans="1:4">
      <c r="A23" s="34" t="s">
        <v>386</v>
      </c>
      <c r="B23" s="34" t="s">
        <v>516</v>
      </c>
      <c r="C23" s="34" t="s">
        <v>445</v>
      </c>
    </row>
    <row r="24" spans="1:4">
      <c r="A24" s="34" t="s">
        <v>389</v>
      </c>
      <c r="B24" s="34" t="s">
        <v>1052</v>
      </c>
      <c r="C24" s="34" t="s">
        <v>1053</v>
      </c>
    </row>
    <row r="26" spans="1:4">
      <c r="B26" s="15" t="s">
        <v>1054</v>
      </c>
      <c r="C26" s="15" t="s">
        <v>245</v>
      </c>
    </row>
    <row r="27" spans="1:4">
      <c r="A27" s="4" t="s">
        <v>185</v>
      </c>
      <c r="B27" s="43">
        <f>'Multi'!B$128/'Input'!C$168/(24*'Input'!F$60)*1000</f>
        <v>0</v>
      </c>
      <c r="C27" s="45">
        <f>'Loads'!E$334</f>
        <v>0</v>
      </c>
      <c r="D27" s="17"/>
    </row>
    <row r="28" spans="1:4">
      <c r="A28" s="4" t="s">
        <v>186</v>
      </c>
      <c r="B28" s="43">
        <f>'Multi'!B$129/'Input'!C$169/(24*'Input'!F$60)*1000</f>
        <v>0</v>
      </c>
      <c r="C28" s="45">
        <f>'Loads'!E$335</f>
        <v>0</v>
      </c>
      <c r="D28" s="17"/>
    </row>
    <row r="29" spans="1:4">
      <c r="A29" s="4" t="s">
        <v>187</v>
      </c>
      <c r="B29" s="43">
        <f>'Multi'!B$131/'Input'!C$171/(24*'Input'!F$60)*1000</f>
        <v>0</v>
      </c>
      <c r="C29" s="45">
        <f>'Loads'!E$337</f>
        <v>0</v>
      </c>
      <c r="D29" s="17"/>
    </row>
    <row r="30" spans="1:4">
      <c r="A30" s="4" t="s">
        <v>188</v>
      </c>
      <c r="B30" s="43">
        <f>'Multi'!B$132/'Input'!C$172/(24*'Input'!F$60)*1000</f>
        <v>0</v>
      </c>
      <c r="C30" s="45">
        <f>'Loads'!E$338</f>
        <v>0</v>
      </c>
      <c r="D30" s="17"/>
    </row>
    <row r="31" spans="1:4">
      <c r="A31" s="4" t="s">
        <v>189</v>
      </c>
      <c r="B31" s="43">
        <f>'Multi'!B$134/'Input'!C$174/(24*'Input'!F$60)*1000</f>
        <v>0</v>
      </c>
      <c r="C31" s="45">
        <f>'Loads'!E$340</f>
        <v>0</v>
      </c>
      <c r="D31" s="17"/>
    </row>
    <row r="32" spans="1:4">
      <c r="A32" s="4" t="s">
        <v>190</v>
      </c>
      <c r="B32" s="43">
        <f>'Multi'!B$135/'Input'!C$175/(24*'Input'!F$60)*1000</f>
        <v>0</v>
      </c>
      <c r="C32" s="45">
        <f>'Loads'!E$341</f>
        <v>0</v>
      </c>
      <c r="D32" s="17"/>
    </row>
    <row r="33" spans="1:6">
      <c r="A33" s="4" t="s">
        <v>210</v>
      </c>
      <c r="B33" s="43">
        <f>'Multi'!B$136/'Input'!C$176/(24*'Input'!F$60)*1000</f>
        <v>0</v>
      </c>
      <c r="C33" s="45">
        <f>'Loads'!E$342</f>
        <v>0</v>
      </c>
      <c r="D33" s="17"/>
    </row>
    <row r="34" spans="1:6">
      <c r="A34" s="4" t="s">
        <v>191</v>
      </c>
      <c r="B34" s="43">
        <f>'Multi'!B$137/'Input'!C$177/(24*'Input'!F$60)*1000</f>
        <v>0</v>
      </c>
      <c r="C34" s="45">
        <f>'Loads'!E$343</f>
        <v>0</v>
      </c>
      <c r="D34" s="17"/>
    </row>
    <row r="35" spans="1:6">
      <c r="A35" s="4" t="s">
        <v>192</v>
      </c>
      <c r="B35" s="43">
        <f>'Multi'!B$138/'Input'!C$178/(24*'Input'!F$60)*1000</f>
        <v>0</v>
      </c>
      <c r="C35" s="45">
        <f>'Loads'!E$344</f>
        <v>0</v>
      </c>
      <c r="D35" s="17"/>
    </row>
    <row r="37" spans="1:6" ht="21" customHeight="1">
      <c r="A37" s="1" t="s">
        <v>1055</v>
      </c>
    </row>
    <row r="38" spans="1:6">
      <c r="A38" s="3" t="s">
        <v>383</v>
      </c>
    </row>
    <row r="39" spans="1:6">
      <c r="A39" s="33" t="s">
        <v>1056</v>
      </c>
    </row>
    <row r="40" spans="1:6">
      <c r="A40" s="33" t="s">
        <v>1057</v>
      </c>
    </row>
    <row r="41" spans="1:6">
      <c r="A41" s="3" t="s">
        <v>396</v>
      </c>
    </row>
    <row r="43" spans="1:6">
      <c r="B43" s="15" t="s">
        <v>1046</v>
      </c>
      <c r="C43" s="15" t="s">
        <v>1047</v>
      </c>
      <c r="D43" s="15" t="s">
        <v>1048</v>
      </c>
      <c r="E43" s="15" t="s">
        <v>1049</v>
      </c>
    </row>
    <row r="44" spans="1:6">
      <c r="A44" s="4" t="s">
        <v>1058</v>
      </c>
      <c r="B44" s="43">
        <f>SUMPRODUCT(B$7:B$15,$B$27:$B$35)</f>
        <v>0</v>
      </c>
      <c r="C44" s="43">
        <f>SUMPRODUCT(C$7:C$15,$B$27:$B$35)</f>
        <v>0</v>
      </c>
      <c r="D44" s="43">
        <f>SUMPRODUCT(D$7:D$15,$B$27:$B$35)</f>
        <v>0</v>
      </c>
      <c r="E44" s="43">
        <f>SUMPRODUCT(E$7:E$15,$B$27:$B$35)</f>
        <v>0</v>
      </c>
      <c r="F44" s="17"/>
    </row>
    <row r="46" spans="1:6" ht="21" customHeight="1">
      <c r="A46" s="1" t="s">
        <v>1059</v>
      </c>
    </row>
    <row r="47" spans="1:6">
      <c r="A47" s="3" t="s">
        <v>383</v>
      </c>
    </row>
    <row r="48" spans="1:6">
      <c r="A48" s="33" t="s">
        <v>1056</v>
      </c>
    </row>
    <row r="49" spans="1:6">
      <c r="A49" s="33" t="s">
        <v>1060</v>
      </c>
    </row>
    <row r="50" spans="1:6">
      <c r="A50" s="3" t="s">
        <v>396</v>
      </c>
    </row>
    <row r="52" spans="1:6">
      <c r="B52" s="15" t="s">
        <v>1046</v>
      </c>
      <c r="C52" s="15" t="s">
        <v>1047</v>
      </c>
      <c r="D52" s="15" t="s">
        <v>1048</v>
      </c>
      <c r="E52" s="15" t="s">
        <v>1049</v>
      </c>
    </row>
    <row r="53" spans="1:6">
      <c r="A53" s="4" t="s">
        <v>1061</v>
      </c>
      <c r="B53" s="43">
        <f>SUMPRODUCT(B$7:B$15,$C$27:$C$35)</f>
        <v>0</v>
      </c>
      <c r="C53" s="43">
        <f>SUMPRODUCT(C$7:C$15,$C$27:$C$35)</f>
        <v>0</v>
      </c>
      <c r="D53" s="43">
        <f>SUMPRODUCT(D$7:D$15,$C$27:$C$35)</f>
        <v>0</v>
      </c>
      <c r="E53" s="43">
        <f>SUMPRODUCT(E$7:E$15,$C$27:$C$35)</f>
        <v>0</v>
      </c>
      <c r="F53" s="17"/>
    </row>
    <row r="55" spans="1:6" ht="21" customHeight="1">
      <c r="A55" s="1" t="s">
        <v>1062</v>
      </c>
    </row>
    <row r="56" spans="1:6">
      <c r="A56" s="3" t="s">
        <v>383</v>
      </c>
    </row>
    <row r="57" spans="1:6">
      <c r="A57" s="33" t="s">
        <v>1063</v>
      </c>
    </row>
    <row r="58" spans="1:6">
      <c r="A58" s="33" t="s">
        <v>1064</v>
      </c>
    </row>
    <row r="59" spans="1:6">
      <c r="A59" s="33" t="s">
        <v>872</v>
      </c>
    </row>
    <row r="60" spans="1:6">
      <c r="A60" s="3" t="s">
        <v>1065</v>
      </c>
    </row>
    <row r="62" spans="1:6">
      <c r="B62" s="15" t="s">
        <v>1046</v>
      </c>
      <c r="C62" s="15" t="s">
        <v>1047</v>
      </c>
      <c r="D62" s="15" t="s">
        <v>1048</v>
      </c>
      <c r="E62" s="15" t="s">
        <v>1049</v>
      </c>
    </row>
    <row r="63" spans="1:6">
      <c r="A63" s="4" t="s">
        <v>1066</v>
      </c>
      <c r="B63" s="38">
        <f>IF(B53,B44/B53/'Input'!$E60,0)</f>
        <v>0</v>
      </c>
      <c r="C63" s="38">
        <f>IF(C53,C44/C53/'Input'!$E60,0)</f>
        <v>0</v>
      </c>
      <c r="D63" s="38">
        <f>IF(D53,D44/D53/'Input'!$E60,0)</f>
        <v>0</v>
      </c>
      <c r="E63" s="38">
        <f>IF(E53,E44/E53/'Input'!$E60,0)</f>
        <v>0</v>
      </c>
      <c r="F63" s="17"/>
    </row>
    <row r="65" spans="1:3" ht="21" customHeight="1">
      <c r="A65" s="1" t="s">
        <v>1067</v>
      </c>
    </row>
    <row r="66" spans="1:3">
      <c r="A66" s="3" t="s">
        <v>383</v>
      </c>
    </row>
    <row r="67" spans="1:3">
      <c r="A67" s="33" t="s">
        <v>1056</v>
      </c>
    </row>
    <row r="68" spans="1:3">
      <c r="A68" s="33" t="s">
        <v>1068</v>
      </c>
    </row>
    <row r="69" spans="1:3">
      <c r="A69" s="3" t="s">
        <v>396</v>
      </c>
    </row>
    <row r="71" spans="1:3">
      <c r="B71" s="15" t="s">
        <v>1069</v>
      </c>
    </row>
    <row r="72" spans="1:3">
      <c r="A72" s="4" t="s">
        <v>185</v>
      </c>
      <c r="B72" s="38">
        <f>SUMPRODUCT($B7:$E7,$B$63:$E$63)</f>
        <v>0</v>
      </c>
      <c r="C72" s="17"/>
    </row>
    <row r="73" spans="1:3">
      <c r="A73" s="4" t="s">
        <v>186</v>
      </c>
      <c r="B73" s="38">
        <f>SUMPRODUCT($B8:$E8,$B$63:$E$63)</f>
        <v>0</v>
      </c>
      <c r="C73" s="17"/>
    </row>
    <row r="74" spans="1:3">
      <c r="A74" s="4" t="s">
        <v>187</v>
      </c>
      <c r="B74" s="38">
        <f>SUMPRODUCT($B9:$E9,$B$63:$E$63)</f>
        <v>0</v>
      </c>
      <c r="C74" s="17"/>
    </row>
    <row r="75" spans="1:3">
      <c r="A75" s="4" t="s">
        <v>188</v>
      </c>
      <c r="B75" s="38">
        <f>SUMPRODUCT($B10:$E10,$B$63:$E$63)</f>
        <v>0</v>
      </c>
      <c r="C75" s="17"/>
    </row>
    <row r="76" spans="1:3">
      <c r="A76" s="4" t="s">
        <v>189</v>
      </c>
      <c r="B76" s="38">
        <f>SUMPRODUCT($B11:$E11,$B$63:$E$63)</f>
        <v>0</v>
      </c>
      <c r="C76" s="17"/>
    </row>
    <row r="77" spans="1:3">
      <c r="A77" s="4" t="s">
        <v>190</v>
      </c>
      <c r="B77" s="38">
        <f>SUMPRODUCT($B12:$E12,$B$63:$E$63)</f>
        <v>0</v>
      </c>
      <c r="C77" s="17"/>
    </row>
    <row r="78" spans="1:3">
      <c r="A78" s="4" t="s">
        <v>210</v>
      </c>
      <c r="B78" s="38">
        <f>SUMPRODUCT($B13:$E13,$B$63:$E$63)</f>
        <v>0</v>
      </c>
      <c r="C78" s="17"/>
    </row>
    <row r="79" spans="1:3">
      <c r="A79" s="4" t="s">
        <v>191</v>
      </c>
      <c r="B79" s="38">
        <f>SUMPRODUCT($B14:$E14,$B$63:$E$63)</f>
        <v>0</v>
      </c>
      <c r="C79" s="17"/>
    </row>
    <row r="80" spans="1:3">
      <c r="A80" s="4" t="s">
        <v>192</v>
      </c>
      <c r="B80" s="38">
        <f>SUMPRODUCT($B15:$E15,$B$63:$E$63)</f>
        <v>0</v>
      </c>
      <c r="C80" s="17"/>
    </row>
    <row r="82" spans="1:20" ht="21" customHeight="1">
      <c r="A82" s="1" t="s">
        <v>1070</v>
      </c>
    </row>
    <row r="83" spans="1:20">
      <c r="A83" s="3" t="s">
        <v>383</v>
      </c>
    </row>
    <row r="84" spans="1:20">
      <c r="A84" s="33" t="s">
        <v>1071</v>
      </c>
    </row>
    <row r="85" spans="1:20">
      <c r="A85" s="33" t="s">
        <v>1072</v>
      </c>
    </row>
    <row r="86" spans="1:20">
      <c r="A86" s="3" t="s">
        <v>725</v>
      </c>
    </row>
    <row r="88" spans="1:20">
      <c r="B88" s="15" t="s">
        <v>153</v>
      </c>
      <c r="C88" s="15" t="s">
        <v>338</v>
      </c>
      <c r="D88" s="15" t="s">
        <v>339</v>
      </c>
      <c r="E88" s="15" t="s">
        <v>340</v>
      </c>
      <c r="F88" s="15" t="s">
        <v>341</v>
      </c>
      <c r="G88" s="15" t="s">
        <v>342</v>
      </c>
      <c r="H88" s="15" t="s">
        <v>343</v>
      </c>
      <c r="I88" s="15" t="s">
        <v>344</v>
      </c>
      <c r="J88" s="15" t="s">
        <v>345</v>
      </c>
      <c r="K88" s="15" t="s">
        <v>326</v>
      </c>
      <c r="L88" s="15" t="s">
        <v>913</v>
      </c>
      <c r="M88" s="15" t="s">
        <v>914</v>
      </c>
      <c r="N88" s="15" t="s">
        <v>915</v>
      </c>
      <c r="O88" s="15" t="s">
        <v>916</v>
      </c>
      <c r="P88" s="15" t="s">
        <v>917</v>
      </c>
      <c r="Q88" s="15" t="s">
        <v>918</v>
      </c>
      <c r="R88" s="15" t="s">
        <v>919</v>
      </c>
      <c r="S88" s="15" t="s">
        <v>920</v>
      </c>
    </row>
    <row r="89" spans="1:20">
      <c r="A89" s="4" t="s">
        <v>185</v>
      </c>
      <c r="B89" s="38">
        <f>'Standing'!B$25*$B72</f>
        <v>0</v>
      </c>
      <c r="C89" s="38">
        <f>'Standing'!C$25*$B72</f>
        <v>0</v>
      </c>
      <c r="D89" s="38">
        <f>'Standing'!D$25*$B72</f>
        <v>0</v>
      </c>
      <c r="E89" s="38">
        <f>'Standing'!E$25*$B72</f>
        <v>0</v>
      </c>
      <c r="F89" s="38">
        <f>'Standing'!F$25*$B72</f>
        <v>0</v>
      </c>
      <c r="G89" s="38">
        <f>'Standing'!G$25*$B72</f>
        <v>0</v>
      </c>
      <c r="H89" s="38">
        <f>'Standing'!H$25*$B72</f>
        <v>0</v>
      </c>
      <c r="I89" s="38">
        <f>'Standing'!I$25*$B72</f>
        <v>0</v>
      </c>
      <c r="J89" s="38">
        <f>'Standing'!J$25*$B72</f>
        <v>0</v>
      </c>
      <c r="K89" s="38">
        <f>'Standing'!K$25*$B72</f>
        <v>0</v>
      </c>
      <c r="L89" s="38">
        <f>'Standing'!L$25*$B72</f>
        <v>0</v>
      </c>
      <c r="M89" s="38">
        <f>'Standing'!M$25*$B72</f>
        <v>0</v>
      </c>
      <c r="N89" s="38">
        <f>'Standing'!N$25*$B72</f>
        <v>0</v>
      </c>
      <c r="O89" s="38">
        <f>'Standing'!O$25*$B72</f>
        <v>0</v>
      </c>
      <c r="P89" s="38">
        <f>'Standing'!P$25*$B72</f>
        <v>0</v>
      </c>
      <c r="Q89" s="38">
        <f>'Standing'!Q$25*$B72</f>
        <v>0</v>
      </c>
      <c r="R89" s="38">
        <f>'Standing'!R$25*$B72</f>
        <v>0</v>
      </c>
      <c r="S89" s="38">
        <f>'Standing'!S$25*$B72</f>
        <v>0</v>
      </c>
      <c r="T89" s="17"/>
    </row>
    <row r="90" spans="1:20">
      <c r="A90" s="4" t="s">
        <v>186</v>
      </c>
      <c r="B90" s="38">
        <f>'Standing'!B$26*$B73</f>
        <v>0</v>
      </c>
      <c r="C90" s="38">
        <f>'Standing'!C$26*$B73</f>
        <v>0</v>
      </c>
      <c r="D90" s="38">
        <f>'Standing'!D$26*$B73</f>
        <v>0</v>
      </c>
      <c r="E90" s="38">
        <f>'Standing'!E$26*$B73</f>
        <v>0</v>
      </c>
      <c r="F90" s="38">
        <f>'Standing'!F$26*$B73</f>
        <v>0</v>
      </c>
      <c r="G90" s="38">
        <f>'Standing'!G$26*$B73</f>
        <v>0</v>
      </c>
      <c r="H90" s="38">
        <f>'Standing'!H$26*$B73</f>
        <v>0</v>
      </c>
      <c r="I90" s="38">
        <f>'Standing'!I$26*$B73</f>
        <v>0</v>
      </c>
      <c r="J90" s="38">
        <f>'Standing'!J$26*$B73</f>
        <v>0</v>
      </c>
      <c r="K90" s="38">
        <f>'Standing'!K$26*$B73</f>
        <v>0</v>
      </c>
      <c r="L90" s="38">
        <f>'Standing'!L$26*$B73</f>
        <v>0</v>
      </c>
      <c r="M90" s="38">
        <f>'Standing'!M$26*$B73</f>
        <v>0</v>
      </c>
      <c r="N90" s="38">
        <f>'Standing'!N$26*$B73</f>
        <v>0</v>
      </c>
      <c r="O90" s="38">
        <f>'Standing'!O$26*$B73</f>
        <v>0</v>
      </c>
      <c r="P90" s="38">
        <f>'Standing'!P$26*$B73</f>
        <v>0</v>
      </c>
      <c r="Q90" s="38">
        <f>'Standing'!Q$26*$B73</f>
        <v>0</v>
      </c>
      <c r="R90" s="38">
        <f>'Standing'!R$26*$B73</f>
        <v>0</v>
      </c>
      <c r="S90" s="38">
        <f>'Standing'!S$26*$B73</f>
        <v>0</v>
      </c>
      <c r="T90" s="17"/>
    </row>
    <row r="91" spans="1:20">
      <c r="A91" s="4" t="s">
        <v>187</v>
      </c>
      <c r="B91" s="38">
        <f>'Standing'!B$28*$B74</f>
        <v>0</v>
      </c>
      <c r="C91" s="38">
        <f>'Standing'!C$28*$B74</f>
        <v>0</v>
      </c>
      <c r="D91" s="38">
        <f>'Standing'!D$28*$B74</f>
        <v>0</v>
      </c>
      <c r="E91" s="38">
        <f>'Standing'!E$28*$B74</f>
        <v>0</v>
      </c>
      <c r="F91" s="38">
        <f>'Standing'!F$28*$B74</f>
        <v>0</v>
      </c>
      <c r="G91" s="38">
        <f>'Standing'!G$28*$B74</f>
        <v>0</v>
      </c>
      <c r="H91" s="38">
        <f>'Standing'!H$28*$B74</f>
        <v>0</v>
      </c>
      <c r="I91" s="38">
        <f>'Standing'!I$28*$B74</f>
        <v>0</v>
      </c>
      <c r="J91" s="38">
        <f>'Standing'!J$28*$B74</f>
        <v>0</v>
      </c>
      <c r="K91" s="38">
        <f>'Standing'!K$28*$B74</f>
        <v>0</v>
      </c>
      <c r="L91" s="38">
        <f>'Standing'!L$28*$B74</f>
        <v>0</v>
      </c>
      <c r="M91" s="38">
        <f>'Standing'!M$28*$B74</f>
        <v>0</v>
      </c>
      <c r="N91" s="38">
        <f>'Standing'!N$28*$B74</f>
        <v>0</v>
      </c>
      <c r="O91" s="38">
        <f>'Standing'!O$28*$B74</f>
        <v>0</v>
      </c>
      <c r="P91" s="38">
        <f>'Standing'!P$28*$B74</f>
        <v>0</v>
      </c>
      <c r="Q91" s="38">
        <f>'Standing'!Q$28*$B74</f>
        <v>0</v>
      </c>
      <c r="R91" s="38">
        <f>'Standing'!R$28*$B74</f>
        <v>0</v>
      </c>
      <c r="S91" s="38">
        <f>'Standing'!S$28*$B74</f>
        <v>0</v>
      </c>
      <c r="T91" s="17"/>
    </row>
    <row r="92" spans="1:20">
      <c r="A92" s="4" t="s">
        <v>188</v>
      </c>
      <c r="B92" s="38">
        <f>'Standing'!B$29*$B75</f>
        <v>0</v>
      </c>
      <c r="C92" s="38">
        <f>'Standing'!C$29*$B75</f>
        <v>0</v>
      </c>
      <c r="D92" s="38">
        <f>'Standing'!D$29*$B75</f>
        <v>0</v>
      </c>
      <c r="E92" s="38">
        <f>'Standing'!E$29*$B75</f>
        <v>0</v>
      </c>
      <c r="F92" s="38">
        <f>'Standing'!F$29*$B75</f>
        <v>0</v>
      </c>
      <c r="G92" s="38">
        <f>'Standing'!G$29*$B75</f>
        <v>0</v>
      </c>
      <c r="H92" s="38">
        <f>'Standing'!H$29*$B75</f>
        <v>0</v>
      </c>
      <c r="I92" s="38">
        <f>'Standing'!I$29*$B75</f>
        <v>0</v>
      </c>
      <c r="J92" s="38">
        <f>'Standing'!J$29*$B75</f>
        <v>0</v>
      </c>
      <c r="K92" s="38">
        <f>'Standing'!K$29*$B75</f>
        <v>0</v>
      </c>
      <c r="L92" s="38">
        <f>'Standing'!L$29*$B75</f>
        <v>0</v>
      </c>
      <c r="M92" s="38">
        <f>'Standing'!M$29*$B75</f>
        <v>0</v>
      </c>
      <c r="N92" s="38">
        <f>'Standing'!N$29*$B75</f>
        <v>0</v>
      </c>
      <c r="O92" s="38">
        <f>'Standing'!O$29*$B75</f>
        <v>0</v>
      </c>
      <c r="P92" s="38">
        <f>'Standing'!P$29*$B75</f>
        <v>0</v>
      </c>
      <c r="Q92" s="38">
        <f>'Standing'!Q$29*$B75</f>
        <v>0</v>
      </c>
      <c r="R92" s="38">
        <f>'Standing'!R$29*$B75</f>
        <v>0</v>
      </c>
      <c r="S92" s="38">
        <f>'Standing'!S$29*$B75</f>
        <v>0</v>
      </c>
      <c r="T92" s="17"/>
    </row>
    <row r="93" spans="1:20">
      <c r="A93" s="4" t="s">
        <v>189</v>
      </c>
      <c r="B93" s="38">
        <f>'Standing'!B$31*$B76</f>
        <v>0</v>
      </c>
      <c r="C93" s="38">
        <f>'Standing'!C$31*$B76</f>
        <v>0</v>
      </c>
      <c r="D93" s="38">
        <f>'Standing'!D$31*$B76</f>
        <v>0</v>
      </c>
      <c r="E93" s="38">
        <f>'Standing'!E$31*$B76</f>
        <v>0</v>
      </c>
      <c r="F93" s="38">
        <f>'Standing'!F$31*$B76</f>
        <v>0</v>
      </c>
      <c r="G93" s="38">
        <f>'Standing'!G$31*$B76</f>
        <v>0</v>
      </c>
      <c r="H93" s="38">
        <f>'Standing'!H$31*$B76</f>
        <v>0</v>
      </c>
      <c r="I93" s="38">
        <f>'Standing'!I$31*$B76</f>
        <v>0</v>
      </c>
      <c r="J93" s="38">
        <f>'Standing'!J$31*$B76</f>
        <v>0</v>
      </c>
      <c r="K93" s="38">
        <f>'Standing'!K$31*$B76</f>
        <v>0</v>
      </c>
      <c r="L93" s="38">
        <f>'Standing'!L$31*$B76</f>
        <v>0</v>
      </c>
      <c r="M93" s="38">
        <f>'Standing'!M$31*$B76</f>
        <v>0</v>
      </c>
      <c r="N93" s="38">
        <f>'Standing'!N$31*$B76</f>
        <v>0</v>
      </c>
      <c r="O93" s="38">
        <f>'Standing'!O$31*$B76</f>
        <v>0</v>
      </c>
      <c r="P93" s="38">
        <f>'Standing'!P$31*$B76</f>
        <v>0</v>
      </c>
      <c r="Q93" s="38">
        <f>'Standing'!Q$31*$B76</f>
        <v>0</v>
      </c>
      <c r="R93" s="38">
        <f>'Standing'!R$31*$B76</f>
        <v>0</v>
      </c>
      <c r="S93" s="38">
        <f>'Standing'!S$31*$B76</f>
        <v>0</v>
      </c>
      <c r="T93" s="17"/>
    </row>
    <row r="94" spans="1:20">
      <c r="A94" s="4" t="s">
        <v>190</v>
      </c>
      <c r="B94" s="38">
        <f>'Standing'!B$32*$B77</f>
        <v>0</v>
      </c>
      <c r="C94" s="38">
        <f>'Standing'!C$32*$B77</f>
        <v>0</v>
      </c>
      <c r="D94" s="38">
        <f>'Standing'!D$32*$B77</f>
        <v>0</v>
      </c>
      <c r="E94" s="38">
        <f>'Standing'!E$32*$B77</f>
        <v>0</v>
      </c>
      <c r="F94" s="38">
        <f>'Standing'!F$32*$B77</f>
        <v>0</v>
      </c>
      <c r="G94" s="38">
        <f>'Standing'!G$32*$B77</f>
        <v>0</v>
      </c>
      <c r="H94" s="38">
        <f>'Standing'!H$32*$B77</f>
        <v>0</v>
      </c>
      <c r="I94" s="38">
        <f>'Standing'!I$32*$B77</f>
        <v>0</v>
      </c>
      <c r="J94" s="38">
        <f>'Standing'!J$32*$B77</f>
        <v>0</v>
      </c>
      <c r="K94" s="38">
        <f>'Standing'!K$32*$B77</f>
        <v>0</v>
      </c>
      <c r="L94" s="38">
        <f>'Standing'!L$32*$B77</f>
        <v>0</v>
      </c>
      <c r="M94" s="38">
        <f>'Standing'!M$32*$B77</f>
        <v>0</v>
      </c>
      <c r="N94" s="38">
        <f>'Standing'!N$32*$B77</f>
        <v>0</v>
      </c>
      <c r="O94" s="38">
        <f>'Standing'!O$32*$B77</f>
        <v>0</v>
      </c>
      <c r="P94" s="38">
        <f>'Standing'!P$32*$B77</f>
        <v>0</v>
      </c>
      <c r="Q94" s="38">
        <f>'Standing'!Q$32*$B77</f>
        <v>0</v>
      </c>
      <c r="R94" s="38">
        <f>'Standing'!R$32*$B77</f>
        <v>0</v>
      </c>
      <c r="S94" s="38">
        <f>'Standing'!S$32*$B77</f>
        <v>0</v>
      </c>
      <c r="T94" s="17"/>
    </row>
    <row r="95" spans="1:20">
      <c r="A95" s="4" t="s">
        <v>210</v>
      </c>
      <c r="B95" s="38">
        <f>'Standing'!B$33*$B78</f>
        <v>0</v>
      </c>
      <c r="C95" s="38">
        <f>'Standing'!C$33*$B78</f>
        <v>0</v>
      </c>
      <c r="D95" s="38">
        <f>'Standing'!D$33*$B78</f>
        <v>0</v>
      </c>
      <c r="E95" s="38">
        <f>'Standing'!E$33*$B78</f>
        <v>0</v>
      </c>
      <c r="F95" s="38">
        <f>'Standing'!F$33*$B78</f>
        <v>0</v>
      </c>
      <c r="G95" s="38">
        <f>'Standing'!G$33*$B78</f>
        <v>0</v>
      </c>
      <c r="H95" s="38">
        <f>'Standing'!H$33*$B78</f>
        <v>0</v>
      </c>
      <c r="I95" s="38">
        <f>'Standing'!I$33*$B78</f>
        <v>0</v>
      </c>
      <c r="J95" s="38">
        <f>'Standing'!J$33*$B78</f>
        <v>0</v>
      </c>
      <c r="K95" s="38">
        <f>'Standing'!K$33*$B78</f>
        <v>0</v>
      </c>
      <c r="L95" s="38">
        <f>'Standing'!L$33*$B78</f>
        <v>0</v>
      </c>
      <c r="M95" s="38">
        <f>'Standing'!M$33*$B78</f>
        <v>0</v>
      </c>
      <c r="N95" s="38">
        <f>'Standing'!N$33*$B78</f>
        <v>0</v>
      </c>
      <c r="O95" s="38">
        <f>'Standing'!O$33*$B78</f>
        <v>0</v>
      </c>
      <c r="P95" s="38">
        <f>'Standing'!P$33*$B78</f>
        <v>0</v>
      </c>
      <c r="Q95" s="38">
        <f>'Standing'!Q$33*$B78</f>
        <v>0</v>
      </c>
      <c r="R95" s="38">
        <f>'Standing'!R$33*$B78</f>
        <v>0</v>
      </c>
      <c r="S95" s="38">
        <f>'Standing'!S$33*$B78</f>
        <v>0</v>
      </c>
      <c r="T95" s="17"/>
    </row>
    <row r="96" spans="1:20">
      <c r="A96" s="4" t="s">
        <v>191</v>
      </c>
      <c r="B96" s="38">
        <f>'Standing'!B$34*$B79</f>
        <v>0</v>
      </c>
      <c r="C96" s="38">
        <f>'Standing'!C$34*$B79</f>
        <v>0</v>
      </c>
      <c r="D96" s="38">
        <f>'Standing'!D$34*$B79</f>
        <v>0</v>
      </c>
      <c r="E96" s="38">
        <f>'Standing'!E$34*$B79</f>
        <v>0</v>
      </c>
      <c r="F96" s="38">
        <f>'Standing'!F$34*$B79</f>
        <v>0</v>
      </c>
      <c r="G96" s="38">
        <f>'Standing'!G$34*$B79</f>
        <v>0</v>
      </c>
      <c r="H96" s="38">
        <f>'Standing'!H$34*$B79</f>
        <v>0</v>
      </c>
      <c r="I96" s="38">
        <f>'Standing'!I$34*$B79</f>
        <v>0</v>
      </c>
      <c r="J96" s="38">
        <f>'Standing'!J$34*$B79</f>
        <v>0</v>
      </c>
      <c r="K96" s="38">
        <f>'Standing'!K$34*$B79</f>
        <v>0</v>
      </c>
      <c r="L96" s="38">
        <f>'Standing'!L$34*$B79</f>
        <v>0</v>
      </c>
      <c r="M96" s="38">
        <f>'Standing'!M$34*$B79</f>
        <v>0</v>
      </c>
      <c r="N96" s="38">
        <f>'Standing'!N$34*$B79</f>
        <v>0</v>
      </c>
      <c r="O96" s="38">
        <f>'Standing'!O$34*$B79</f>
        <v>0</v>
      </c>
      <c r="P96" s="38">
        <f>'Standing'!P$34*$B79</f>
        <v>0</v>
      </c>
      <c r="Q96" s="38">
        <f>'Standing'!Q$34*$B79</f>
        <v>0</v>
      </c>
      <c r="R96" s="38">
        <f>'Standing'!R$34*$B79</f>
        <v>0</v>
      </c>
      <c r="S96" s="38">
        <f>'Standing'!S$34*$B79</f>
        <v>0</v>
      </c>
      <c r="T96" s="17"/>
    </row>
    <row r="97" spans="1:20">
      <c r="A97" s="4" t="s">
        <v>192</v>
      </c>
      <c r="B97" s="38">
        <f>'Standing'!B$35*$B80</f>
        <v>0</v>
      </c>
      <c r="C97" s="38">
        <f>'Standing'!C$35*$B80</f>
        <v>0</v>
      </c>
      <c r="D97" s="38">
        <f>'Standing'!D$35*$B80</f>
        <v>0</v>
      </c>
      <c r="E97" s="38">
        <f>'Standing'!E$35*$B80</f>
        <v>0</v>
      </c>
      <c r="F97" s="38">
        <f>'Standing'!F$35*$B80</f>
        <v>0</v>
      </c>
      <c r="G97" s="38">
        <f>'Standing'!G$35*$B80</f>
        <v>0</v>
      </c>
      <c r="H97" s="38">
        <f>'Standing'!H$35*$B80</f>
        <v>0</v>
      </c>
      <c r="I97" s="38">
        <f>'Standing'!I$35*$B80</f>
        <v>0</v>
      </c>
      <c r="J97" s="38">
        <f>'Standing'!J$35*$B80</f>
        <v>0</v>
      </c>
      <c r="K97" s="38">
        <f>'Standing'!K$35*$B80</f>
        <v>0</v>
      </c>
      <c r="L97" s="38">
        <f>'Standing'!L$35*$B80</f>
        <v>0</v>
      </c>
      <c r="M97" s="38">
        <f>'Standing'!M$35*$B80</f>
        <v>0</v>
      </c>
      <c r="N97" s="38">
        <f>'Standing'!N$35*$B80</f>
        <v>0</v>
      </c>
      <c r="O97" s="38">
        <f>'Standing'!O$35*$B80</f>
        <v>0</v>
      </c>
      <c r="P97" s="38">
        <f>'Standing'!P$35*$B80</f>
        <v>0</v>
      </c>
      <c r="Q97" s="38">
        <f>'Standing'!Q$35*$B80</f>
        <v>0</v>
      </c>
      <c r="R97" s="38">
        <f>'Standing'!R$35*$B80</f>
        <v>0</v>
      </c>
      <c r="S97" s="38">
        <f>'Standing'!S$35*$B80</f>
        <v>0</v>
      </c>
      <c r="T97" s="17"/>
    </row>
  </sheetData>
  <sheetProtection sheet="1" objects="1" scenarios="1"/>
  <hyperlinks>
    <hyperlink ref="A19" location="'Multi'!B127" display="x1 = 2407. All units (MWh)"/>
    <hyperlink ref="A20" location="'Input'!C167" display="x2 = 1041. Load factor for each type of demand user (in Load profile data for demand users)"/>
    <hyperlink ref="A21" location="'Input'!F59" display="x3 = 1010. Days in the charging year (in Financial and general assumptions)"/>
    <hyperlink ref="A22" location="'Loads'!E333" display="x4 = 2305. MPANs (in Equivalent volume for each end user)"/>
    <hyperlink ref="A39" location="'AggCap'!B6" display="x1 = 3101. Mapping of tariffs to tariff groups"/>
    <hyperlink ref="A40" location="'AggCap'!B26" display="x2 = 3102. Unit-based contributions to aggregate maximum load (kW) (in Capacity use for tariffs charged for capacity on an exit point basis)"/>
    <hyperlink ref="A48" location="'AggCap'!B6" display="x1 = 3101. Mapping of tariffs to tariff groups"/>
    <hyperlink ref="A49" location="'AggCap'!C26" display="x2 = 3102. MPANs (in Equivalent volume for each end user) (in Capacity use for tariffs charged for capacity on an exit point basis)"/>
    <hyperlink ref="A57" location="'AggCap'!B52" display="x1 = 3104. Aggregate number of users charged for capacity on an exit point basis"/>
    <hyperlink ref="A58" location="'AggCap'!B43" display="x2 = 3103. Aggregate capacity (kW)"/>
    <hyperlink ref="A59" location="'Input'!E59" display="x3 = 1010. Power factor for all flows in the network model (in Financial and general assumptions)"/>
    <hyperlink ref="A67" location="'AggCap'!B6" display="x1 = 3101. Mapping of tariffs to tariff groups"/>
    <hyperlink ref="A68" location="'AggCap'!B62" display="x2 = 3105. Average maximum kVA by exit point"/>
    <hyperlink ref="A84" location="'Standing'!B24" display="x1 = 3002. Capacity elements p/kVA/day"/>
    <hyperlink ref="A85" location="'AggCap'!B71" display="x2 = 3106. Deemed average maximum kVA for each tariff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8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1" ht="21" customHeight="1">
      <c r="A1" s="1" t="str">
        <f>"Reactive power unit charges"&amp;" for "&amp;'Input'!B7&amp;" in "&amp;'Input'!C7&amp;" ("&amp;'Input'!D7&amp;")"</f>
        <v>Not calculated: open in spreadsheet app and allow calculations</v>
      </c>
    </row>
    <row r="3" spans="1:11" ht="21" customHeight="1">
      <c r="A3" s="1" t="s">
        <v>1073</v>
      </c>
    </row>
    <row r="4" spans="1:11">
      <c r="A4" s="3" t="s">
        <v>1074</v>
      </c>
    </row>
    <row r="5" spans="1:11">
      <c r="A5" s="3" t="s">
        <v>1075</v>
      </c>
    </row>
    <row r="7" spans="1:11">
      <c r="B7" s="15" t="s">
        <v>153</v>
      </c>
      <c r="C7" s="15" t="s">
        <v>154</v>
      </c>
      <c r="D7" s="15" t="s">
        <v>155</v>
      </c>
      <c r="E7" s="15" t="s">
        <v>156</v>
      </c>
      <c r="F7" s="15" t="s">
        <v>157</v>
      </c>
      <c r="G7" s="15" t="s">
        <v>162</v>
      </c>
      <c r="H7" s="15" t="s">
        <v>158</v>
      </c>
      <c r="I7" s="15" t="s">
        <v>159</v>
      </c>
      <c r="J7" s="15" t="s">
        <v>160</v>
      </c>
    </row>
    <row r="8" spans="1:11">
      <c r="A8" s="4" t="s">
        <v>197</v>
      </c>
      <c r="B8" s="37">
        <v>1</v>
      </c>
      <c r="C8" s="37">
        <v>1</v>
      </c>
      <c r="D8" s="37">
        <v>1</v>
      </c>
      <c r="E8" s="37">
        <v>1</v>
      </c>
      <c r="F8" s="37">
        <v>1</v>
      </c>
      <c r="G8" s="37">
        <v>1</v>
      </c>
      <c r="H8" s="37">
        <v>1</v>
      </c>
      <c r="I8" s="37">
        <v>1</v>
      </c>
      <c r="J8" s="37">
        <v>1</v>
      </c>
      <c r="K8" s="17"/>
    </row>
    <row r="9" spans="1:11">
      <c r="A9" s="4" t="s">
        <v>199</v>
      </c>
      <c r="B9" s="37">
        <v>1</v>
      </c>
      <c r="C9" s="37">
        <v>1</v>
      </c>
      <c r="D9" s="37">
        <v>1</v>
      </c>
      <c r="E9" s="37">
        <v>1</v>
      </c>
      <c r="F9" s="37">
        <v>1</v>
      </c>
      <c r="G9" s="37">
        <v>1</v>
      </c>
      <c r="H9" s="37">
        <v>1</v>
      </c>
      <c r="I9" s="37">
        <v>1</v>
      </c>
      <c r="J9" s="37">
        <v>1</v>
      </c>
      <c r="K9" s="17"/>
    </row>
    <row r="10" spans="1:11">
      <c r="A10" s="4" t="s">
        <v>201</v>
      </c>
      <c r="B10" s="37">
        <v>1</v>
      </c>
      <c r="C10" s="37">
        <v>1</v>
      </c>
      <c r="D10" s="37">
        <v>1</v>
      </c>
      <c r="E10" s="37">
        <v>1</v>
      </c>
      <c r="F10" s="37">
        <v>1</v>
      </c>
      <c r="G10" s="37">
        <v>1</v>
      </c>
      <c r="H10" s="37">
        <v>1</v>
      </c>
      <c r="I10" s="37">
        <v>1</v>
      </c>
      <c r="J10" s="37">
        <v>0</v>
      </c>
      <c r="K10" s="17"/>
    </row>
    <row r="11" spans="1:11">
      <c r="A11" s="4" t="s">
        <v>203</v>
      </c>
      <c r="B11" s="37">
        <v>1</v>
      </c>
      <c r="C11" s="37">
        <v>1</v>
      </c>
      <c r="D11" s="37">
        <v>1</v>
      </c>
      <c r="E11" s="37">
        <v>1</v>
      </c>
      <c r="F11" s="37">
        <v>1</v>
      </c>
      <c r="G11" s="37">
        <v>1</v>
      </c>
      <c r="H11" s="37">
        <v>1</v>
      </c>
      <c r="I11" s="37">
        <v>1</v>
      </c>
      <c r="J11" s="37">
        <v>0</v>
      </c>
      <c r="K11" s="17"/>
    </row>
    <row r="12" spans="1:11">
      <c r="A12" s="4" t="s">
        <v>212</v>
      </c>
      <c r="B12" s="37">
        <v>1</v>
      </c>
      <c r="C12" s="37">
        <v>1</v>
      </c>
      <c r="D12" s="37">
        <v>1</v>
      </c>
      <c r="E12" s="37">
        <v>1</v>
      </c>
      <c r="F12" s="37">
        <v>1</v>
      </c>
      <c r="G12" s="37">
        <v>1</v>
      </c>
      <c r="H12" s="37">
        <v>1</v>
      </c>
      <c r="I12" s="37">
        <v>0</v>
      </c>
      <c r="J12" s="37">
        <v>0</v>
      </c>
      <c r="K12" s="17"/>
    </row>
    <row r="13" spans="1:11">
      <c r="A13" s="4" t="s">
        <v>214</v>
      </c>
      <c r="B13" s="37">
        <v>1</v>
      </c>
      <c r="C13" s="37">
        <v>1</v>
      </c>
      <c r="D13" s="37">
        <v>1</v>
      </c>
      <c r="E13" s="37">
        <v>1</v>
      </c>
      <c r="F13" s="37">
        <v>1</v>
      </c>
      <c r="G13" s="37">
        <v>1</v>
      </c>
      <c r="H13" s="37">
        <v>1</v>
      </c>
      <c r="I13" s="37">
        <v>0</v>
      </c>
      <c r="J13" s="37">
        <v>0</v>
      </c>
      <c r="K13" s="17"/>
    </row>
    <row r="15" spans="1:11" ht="21" customHeight="1">
      <c r="A15" s="1" t="s">
        <v>1076</v>
      </c>
    </row>
    <row r="16" spans="1:11">
      <c r="A16" s="3" t="s">
        <v>383</v>
      </c>
    </row>
    <row r="17" spans="1:20">
      <c r="A17" s="33" t="s">
        <v>1077</v>
      </c>
    </row>
    <row r="18" spans="1:20">
      <c r="A18" s="3" t="s">
        <v>1078</v>
      </c>
    </row>
    <row r="20" spans="1:20">
      <c r="B20" s="15" t="s">
        <v>153</v>
      </c>
      <c r="C20" s="15" t="s">
        <v>338</v>
      </c>
      <c r="D20" s="15" t="s">
        <v>339</v>
      </c>
      <c r="E20" s="15" t="s">
        <v>340</v>
      </c>
      <c r="F20" s="15" t="s">
        <v>341</v>
      </c>
      <c r="G20" s="15" t="s">
        <v>342</v>
      </c>
      <c r="H20" s="15" t="s">
        <v>343</v>
      </c>
      <c r="I20" s="15" t="s">
        <v>344</v>
      </c>
      <c r="J20" s="15" t="s">
        <v>345</v>
      </c>
      <c r="K20" s="15" t="s">
        <v>326</v>
      </c>
      <c r="L20" s="15" t="s">
        <v>913</v>
      </c>
      <c r="M20" s="15" t="s">
        <v>914</v>
      </c>
      <c r="N20" s="15" t="s">
        <v>915</v>
      </c>
      <c r="O20" s="15" t="s">
        <v>916</v>
      </c>
      <c r="P20" s="15" t="s">
        <v>917</v>
      </c>
      <c r="Q20" s="15" t="s">
        <v>918</v>
      </c>
      <c r="R20" s="15" t="s">
        <v>919</v>
      </c>
      <c r="S20" s="15" t="s">
        <v>920</v>
      </c>
    </row>
    <row r="21" spans="1:20">
      <c r="A21" s="4" t="s">
        <v>193</v>
      </c>
      <c r="B21" s="38">
        <f>ABS('Standing'!B$63)</f>
        <v>0</v>
      </c>
      <c r="C21" s="38">
        <f>ABS('Standing'!C$63)</f>
        <v>0</v>
      </c>
      <c r="D21" s="38">
        <f>ABS('Standing'!D$63)</f>
        <v>0</v>
      </c>
      <c r="E21" s="38">
        <f>ABS('Standing'!E$63)</f>
        <v>0</v>
      </c>
      <c r="F21" s="38">
        <f>ABS('Standing'!F$63)</f>
        <v>0</v>
      </c>
      <c r="G21" s="38">
        <f>ABS('Standing'!G$63)</f>
        <v>0</v>
      </c>
      <c r="H21" s="38">
        <f>ABS('Standing'!H$63)</f>
        <v>0</v>
      </c>
      <c r="I21" s="38">
        <f>ABS('Standing'!I$63)</f>
        <v>0</v>
      </c>
      <c r="J21" s="38">
        <f>ABS('Standing'!J$63)</f>
        <v>0</v>
      </c>
      <c r="K21" s="38">
        <f>ABS('Standing'!K$63)</f>
        <v>0</v>
      </c>
      <c r="L21" s="38">
        <f>ABS('Standing'!L$63)</f>
        <v>0</v>
      </c>
      <c r="M21" s="38">
        <f>ABS('Standing'!M$63)</f>
        <v>0</v>
      </c>
      <c r="N21" s="38">
        <f>ABS('Standing'!N$63)</f>
        <v>0</v>
      </c>
      <c r="O21" s="38">
        <f>ABS('Standing'!O$63)</f>
        <v>0</v>
      </c>
      <c r="P21" s="38">
        <f>ABS('Standing'!P$63)</f>
        <v>0</v>
      </c>
      <c r="Q21" s="38">
        <f>ABS('Standing'!Q$63)</f>
        <v>0</v>
      </c>
      <c r="R21" s="38">
        <f>ABS('Standing'!R$63)</f>
        <v>0</v>
      </c>
      <c r="S21" s="38">
        <f>ABS('Standing'!S$63)</f>
        <v>0</v>
      </c>
      <c r="T21" s="17"/>
    </row>
    <row r="22" spans="1:20">
      <c r="A22" s="4" t="s">
        <v>194</v>
      </c>
      <c r="B22" s="38">
        <f>ABS('Standing'!B$64)</f>
        <v>0</v>
      </c>
      <c r="C22" s="38">
        <f>ABS('Standing'!C$64)</f>
        <v>0</v>
      </c>
      <c r="D22" s="38">
        <f>ABS('Standing'!D$64)</f>
        <v>0</v>
      </c>
      <c r="E22" s="38">
        <f>ABS('Standing'!E$64)</f>
        <v>0</v>
      </c>
      <c r="F22" s="38">
        <f>ABS('Standing'!F$64)</f>
        <v>0</v>
      </c>
      <c r="G22" s="38">
        <f>ABS('Standing'!G$64)</f>
        <v>0</v>
      </c>
      <c r="H22" s="38">
        <f>ABS('Standing'!H$64)</f>
        <v>0</v>
      </c>
      <c r="I22" s="38">
        <f>ABS('Standing'!I$64)</f>
        <v>0</v>
      </c>
      <c r="J22" s="38">
        <f>ABS('Standing'!J$64)</f>
        <v>0</v>
      </c>
      <c r="K22" s="38">
        <f>ABS('Standing'!K$64)</f>
        <v>0</v>
      </c>
      <c r="L22" s="38">
        <f>ABS('Standing'!L$64)</f>
        <v>0</v>
      </c>
      <c r="M22" s="38">
        <f>ABS('Standing'!M$64)</f>
        <v>0</v>
      </c>
      <c r="N22" s="38">
        <f>ABS('Standing'!N$64)</f>
        <v>0</v>
      </c>
      <c r="O22" s="38">
        <f>ABS('Standing'!O$64)</f>
        <v>0</v>
      </c>
      <c r="P22" s="38">
        <f>ABS('Standing'!P$64)</f>
        <v>0</v>
      </c>
      <c r="Q22" s="38">
        <f>ABS('Standing'!Q$64)</f>
        <v>0</v>
      </c>
      <c r="R22" s="38">
        <f>ABS('Standing'!R$64)</f>
        <v>0</v>
      </c>
      <c r="S22" s="38">
        <f>ABS('Standing'!S$64)</f>
        <v>0</v>
      </c>
      <c r="T22" s="17"/>
    </row>
    <row r="23" spans="1:20">
      <c r="A23" s="4" t="s">
        <v>211</v>
      </c>
      <c r="B23" s="38">
        <f>ABS('Standing'!B$65)</f>
        <v>0</v>
      </c>
      <c r="C23" s="38">
        <f>ABS('Standing'!C$65)</f>
        <v>0</v>
      </c>
      <c r="D23" s="38">
        <f>ABS('Standing'!D$65)</f>
        <v>0</v>
      </c>
      <c r="E23" s="38">
        <f>ABS('Standing'!E$65)</f>
        <v>0</v>
      </c>
      <c r="F23" s="38">
        <f>ABS('Standing'!F$65)</f>
        <v>0</v>
      </c>
      <c r="G23" s="38">
        <f>ABS('Standing'!G$65)</f>
        <v>0</v>
      </c>
      <c r="H23" s="38">
        <f>ABS('Standing'!H$65)</f>
        <v>0</v>
      </c>
      <c r="I23" s="38">
        <f>ABS('Standing'!I$65)</f>
        <v>0</v>
      </c>
      <c r="J23" s="38">
        <f>ABS('Standing'!J$65)</f>
        <v>0</v>
      </c>
      <c r="K23" s="38">
        <f>ABS('Standing'!K$65)</f>
        <v>0</v>
      </c>
      <c r="L23" s="38">
        <f>ABS('Standing'!L$65)</f>
        <v>0</v>
      </c>
      <c r="M23" s="38">
        <f>ABS('Standing'!M$65)</f>
        <v>0</v>
      </c>
      <c r="N23" s="38">
        <f>ABS('Standing'!N$65)</f>
        <v>0</v>
      </c>
      <c r="O23" s="38">
        <f>ABS('Standing'!O$65)</f>
        <v>0</v>
      </c>
      <c r="P23" s="38">
        <f>ABS('Standing'!P$65)</f>
        <v>0</v>
      </c>
      <c r="Q23" s="38">
        <f>ABS('Standing'!Q$65)</f>
        <v>0</v>
      </c>
      <c r="R23" s="38">
        <f>ABS('Standing'!R$65)</f>
        <v>0</v>
      </c>
      <c r="S23" s="38">
        <f>ABS('Standing'!S$65)</f>
        <v>0</v>
      </c>
      <c r="T23" s="17"/>
    </row>
    <row r="25" spans="1:20" ht="21" customHeight="1">
      <c r="A25" s="1" t="s">
        <v>1079</v>
      </c>
    </row>
    <row r="26" spans="1:20">
      <c r="A26" s="3" t="s">
        <v>383</v>
      </c>
    </row>
    <row r="27" spans="1:20">
      <c r="A27" s="33" t="s">
        <v>1080</v>
      </c>
    </row>
    <row r="28" spans="1:20">
      <c r="A28" s="33" t="s">
        <v>1081</v>
      </c>
    </row>
    <row r="29" spans="1:20">
      <c r="A29" s="33" t="s">
        <v>872</v>
      </c>
    </row>
    <row r="30" spans="1:20">
      <c r="A30" s="3" t="s">
        <v>730</v>
      </c>
    </row>
    <row r="32" spans="1:20">
      <c r="B32" s="15" t="s">
        <v>153</v>
      </c>
      <c r="C32" s="15" t="s">
        <v>338</v>
      </c>
      <c r="D32" s="15" t="s">
        <v>339</v>
      </c>
      <c r="E32" s="15" t="s">
        <v>340</v>
      </c>
      <c r="F32" s="15" t="s">
        <v>341</v>
      </c>
      <c r="G32" s="15" t="s">
        <v>342</v>
      </c>
      <c r="H32" s="15" t="s">
        <v>343</v>
      </c>
      <c r="I32" s="15" t="s">
        <v>344</v>
      </c>
      <c r="J32" s="15" t="s">
        <v>345</v>
      </c>
      <c r="K32" s="15" t="s">
        <v>326</v>
      </c>
      <c r="L32" s="15" t="s">
        <v>913</v>
      </c>
      <c r="M32" s="15" t="s">
        <v>914</v>
      </c>
      <c r="N32" s="15" t="s">
        <v>915</v>
      </c>
      <c r="O32" s="15" t="s">
        <v>916</v>
      </c>
      <c r="P32" s="15" t="s">
        <v>917</v>
      </c>
      <c r="Q32" s="15" t="s">
        <v>918</v>
      </c>
      <c r="R32" s="15" t="s">
        <v>919</v>
      </c>
      <c r="S32" s="15" t="s">
        <v>920</v>
      </c>
    </row>
    <row r="33" spans="1:20">
      <c r="A33" s="4" t="s">
        <v>193</v>
      </c>
      <c r="B33" s="38">
        <f>B21*'Input'!B$390*'Input'!$E$60</f>
        <v>0</v>
      </c>
      <c r="C33" s="38">
        <f>C21*'Input'!C$390*'Input'!$E$60</f>
        <v>0</v>
      </c>
      <c r="D33" s="38">
        <f>D21*'Input'!D$390*'Input'!$E$60</f>
        <v>0</v>
      </c>
      <c r="E33" s="38">
        <f>E21*'Input'!E$390*'Input'!$E$60</f>
        <v>0</v>
      </c>
      <c r="F33" s="38">
        <f>F21*'Input'!F$390*'Input'!$E$60</f>
        <v>0</v>
      </c>
      <c r="G33" s="38">
        <f>G21*'Input'!G$390*'Input'!$E$60</f>
        <v>0</v>
      </c>
      <c r="H33" s="38">
        <f>H21*'Input'!H$390*'Input'!$E$60</f>
        <v>0</v>
      </c>
      <c r="I33" s="38">
        <f>I21*'Input'!I$390*'Input'!$E$60</f>
        <v>0</v>
      </c>
      <c r="J33" s="38">
        <f>J21*'Input'!J$390*'Input'!$E$60</f>
        <v>0</v>
      </c>
      <c r="K33" s="38">
        <f>K21*'Input'!B$390*'Input'!$E$60</f>
        <v>0</v>
      </c>
      <c r="L33" s="38">
        <f>L21*'Input'!C$390*'Input'!$E$60</f>
        <v>0</v>
      </c>
      <c r="M33" s="38">
        <f>M21*'Input'!D$390*'Input'!$E$60</f>
        <v>0</v>
      </c>
      <c r="N33" s="38">
        <f>N21*'Input'!E$390*'Input'!$E$60</f>
        <v>0</v>
      </c>
      <c r="O33" s="38">
        <f>O21*'Input'!F$390*'Input'!$E$60</f>
        <v>0</v>
      </c>
      <c r="P33" s="38">
        <f>P21*'Input'!G$390*'Input'!$E$60</f>
        <v>0</v>
      </c>
      <c r="Q33" s="38">
        <f>Q21*'Input'!H$390*'Input'!$E$60</f>
        <v>0</v>
      </c>
      <c r="R33" s="38">
        <f>R21*'Input'!I$390*'Input'!$E$60</f>
        <v>0</v>
      </c>
      <c r="S33" s="38">
        <f>S21*'Input'!J$390*'Input'!$E$60</f>
        <v>0</v>
      </c>
      <c r="T33" s="17"/>
    </row>
    <row r="34" spans="1:20">
      <c r="A34" s="4" t="s">
        <v>194</v>
      </c>
      <c r="B34" s="38">
        <f>B22*'Input'!B$390*'Input'!$E$60</f>
        <v>0</v>
      </c>
      <c r="C34" s="38">
        <f>C22*'Input'!C$390*'Input'!$E$60</f>
        <v>0</v>
      </c>
      <c r="D34" s="38">
        <f>D22*'Input'!D$390*'Input'!$E$60</f>
        <v>0</v>
      </c>
      <c r="E34" s="38">
        <f>E22*'Input'!E$390*'Input'!$E$60</f>
        <v>0</v>
      </c>
      <c r="F34" s="38">
        <f>F22*'Input'!F$390*'Input'!$E$60</f>
        <v>0</v>
      </c>
      <c r="G34" s="38">
        <f>G22*'Input'!G$390*'Input'!$E$60</f>
        <v>0</v>
      </c>
      <c r="H34" s="38">
        <f>H22*'Input'!H$390*'Input'!$E$60</f>
        <v>0</v>
      </c>
      <c r="I34" s="38">
        <f>I22*'Input'!I$390*'Input'!$E$60</f>
        <v>0</v>
      </c>
      <c r="J34" s="38">
        <f>J22*'Input'!J$390*'Input'!$E$60</f>
        <v>0</v>
      </c>
      <c r="K34" s="38">
        <f>K22*'Input'!B$390*'Input'!$E$60</f>
        <v>0</v>
      </c>
      <c r="L34" s="38">
        <f>L22*'Input'!C$390*'Input'!$E$60</f>
        <v>0</v>
      </c>
      <c r="M34" s="38">
        <f>M22*'Input'!D$390*'Input'!$E$60</f>
        <v>0</v>
      </c>
      <c r="N34" s="38">
        <f>N22*'Input'!E$390*'Input'!$E$60</f>
        <v>0</v>
      </c>
      <c r="O34" s="38">
        <f>O22*'Input'!F$390*'Input'!$E$60</f>
        <v>0</v>
      </c>
      <c r="P34" s="38">
        <f>P22*'Input'!G$390*'Input'!$E$60</f>
        <v>0</v>
      </c>
      <c r="Q34" s="38">
        <f>Q22*'Input'!H$390*'Input'!$E$60</f>
        <v>0</v>
      </c>
      <c r="R34" s="38">
        <f>R22*'Input'!I$390*'Input'!$E$60</f>
        <v>0</v>
      </c>
      <c r="S34" s="38">
        <f>S22*'Input'!J$390*'Input'!$E$60</f>
        <v>0</v>
      </c>
      <c r="T34" s="17"/>
    </row>
    <row r="35" spans="1:20">
      <c r="A35" s="4" t="s">
        <v>211</v>
      </c>
      <c r="B35" s="38">
        <f>B23*'Input'!B$390*'Input'!$E$60</f>
        <v>0</v>
      </c>
      <c r="C35" s="38">
        <f>C23*'Input'!C$390*'Input'!$E$60</f>
        <v>0</v>
      </c>
      <c r="D35" s="38">
        <f>D23*'Input'!D$390*'Input'!$E$60</f>
        <v>0</v>
      </c>
      <c r="E35" s="38">
        <f>E23*'Input'!E$390*'Input'!$E$60</f>
        <v>0</v>
      </c>
      <c r="F35" s="38">
        <f>F23*'Input'!F$390*'Input'!$E$60</f>
        <v>0</v>
      </c>
      <c r="G35" s="38">
        <f>G23*'Input'!G$390*'Input'!$E$60</f>
        <v>0</v>
      </c>
      <c r="H35" s="38">
        <f>H23*'Input'!H$390*'Input'!$E$60</f>
        <v>0</v>
      </c>
      <c r="I35" s="38">
        <f>I23*'Input'!I$390*'Input'!$E$60</f>
        <v>0</v>
      </c>
      <c r="J35" s="38">
        <f>J23*'Input'!J$390*'Input'!$E$60</f>
        <v>0</v>
      </c>
      <c r="K35" s="38">
        <f>K23*'Input'!B$390*'Input'!$E$60</f>
        <v>0</v>
      </c>
      <c r="L35" s="38">
        <f>L23*'Input'!C$390*'Input'!$E$60</f>
        <v>0</v>
      </c>
      <c r="M35" s="38">
        <f>M23*'Input'!D$390*'Input'!$E$60</f>
        <v>0</v>
      </c>
      <c r="N35" s="38">
        <f>N23*'Input'!E$390*'Input'!$E$60</f>
        <v>0</v>
      </c>
      <c r="O35" s="38">
        <f>O23*'Input'!F$390*'Input'!$E$60</f>
        <v>0</v>
      </c>
      <c r="P35" s="38">
        <f>P23*'Input'!G$390*'Input'!$E$60</f>
        <v>0</v>
      </c>
      <c r="Q35" s="38">
        <f>Q23*'Input'!H$390*'Input'!$E$60</f>
        <v>0</v>
      </c>
      <c r="R35" s="38">
        <f>R23*'Input'!I$390*'Input'!$E$60</f>
        <v>0</v>
      </c>
      <c r="S35" s="38">
        <f>S23*'Input'!J$390*'Input'!$E$60</f>
        <v>0</v>
      </c>
      <c r="T35" s="17"/>
    </row>
    <row r="37" spans="1:20" ht="21" customHeight="1">
      <c r="A37" s="1" t="s">
        <v>1082</v>
      </c>
    </row>
    <row r="38" spans="1:20">
      <c r="A38" s="3" t="s">
        <v>383</v>
      </c>
    </row>
    <row r="39" spans="1:20">
      <c r="A39" s="33" t="s">
        <v>1083</v>
      </c>
    </row>
    <row r="40" spans="1:20">
      <c r="A40" s="3" t="s">
        <v>1078</v>
      </c>
    </row>
    <row r="42" spans="1:20">
      <c r="B42" s="15" t="s">
        <v>1084</v>
      </c>
    </row>
    <row r="43" spans="1:20">
      <c r="A43" s="4" t="s">
        <v>197</v>
      </c>
      <c r="B43" s="38">
        <f>ABS('Loads'!B$67)</f>
        <v>0</v>
      </c>
      <c r="C43" s="17"/>
    </row>
    <row r="44" spans="1:20">
      <c r="A44" s="4" t="s">
        <v>199</v>
      </c>
      <c r="B44" s="38">
        <f>ABS('Loads'!B$69)</f>
        <v>0</v>
      </c>
      <c r="C44" s="17"/>
    </row>
    <row r="45" spans="1:20">
      <c r="A45" s="4" t="s">
        <v>201</v>
      </c>
      <c r="B45" s="38">
        <f>ABS('Loads'!B$71)</f>
        <v>0</v>
      </c>
      <c r="C45" s="17"/>
    </row>
    <row r="46" spans="1:20">
      <c r="A46" s="4" t="s">
        <v>203</v>
      </c>
      <c r="B46" s="38">
        <f>ABS('Loads'!B$73)</f>
        <v>0</v>
      </c>
      <c r="C46" s="17"/>
    </row>
    <row r="47" spans="1:20">
      <c r="A47" s="4" t="s">
        <v>212</v>
      </c>
      <c r="B47" s="38">
        <f>ABS('Loads'!B$75)</f>
        <v>0</v>
      </c>
      <c r="C47" s="17"/>
    </row>
    <row r="48" spans="1:20">
      <c r="A48" s="4" t="s">
        <v>214</v>
      </c>
      <c r="B48" s="38">
        <f>ABS('Loads'!B$77)</f>
        <v>0</v>
      </c>
      <c r="C48" s="17"/>
    </row>
    <row r="50" spans="1:20" ht="21" customHeight="1">
      <c r="A50" s="1" t="s">
        <v>1085</v>
      </c>
    </row>
    <row r="51" spans="1:20">
      <c r="A51" s="3" t="s">
        <v>383</v>
      </c>
    </row>
    <row r="52" spans="1:20">
      <c r="A52" s="33" t="s">
        <v>1009</v>
      </c>
    </row>
    <row r="53" spans="1:20">
      <c r="A53" s="33" t="s">
        <v>1086</v>
      </c>
    </row>
    <row r="54" spans="1:20">
      <c r="A54" s="33" t="s">
        <v>430</v>
      </c>
    </row>
    <row r="55" spans="1:20">
      <c r="A55" s="33" t="s">
        <v>1087</v>
      </c>
    </row>
    <row r="56" spans="1:20">
      <c r="A56" s="33" t="s">
        <v>1088</v>
      </c>
    </row>
    <row r="57" spans="1:20">
      <c r="A57" s="33" t="s">
        <v>1089</v>
      </c>
    </row>
    <row r="58" spans="1:20">
      <c r="A58" s="33" t="s">
        <v>1090</v>
      </c>
    </row>
    <row r="59" spans="1:20">
      <c r="A59" s="3" t="s">
        <v>1091</v>
      </c>
    </row>
    <row r="61" spans="1:20">
      <c r="B61" s="15" t="s">
        <v>153</v>
      </c>
      <c r="C61" s="15" t="s">
        <v>338</v>
      </c>
      <c r="D61" s="15" t="s">
        <v>339</v>
      </c>
      <c r="E61" s="15" t="s">
        <v>340</v>
      </c>
      <c r="F61" s="15" t="s">
        <v>341</v>
      </c>
      <c r="G61" s="15" t="s">
        <v>342</v>
      </c>
      <c r="H61" s="15" t="s">
        <v>343</v>
      </c>
      <c r="I61" s="15" t="s">
        <v>344</v>
      </c>
      <c r="J61" s="15" t="s">
        <v>345</v>
      </c>
      <c r="K61" s="15" t="s">
        <v>326</v>
      </c>
      <c r="L61" s="15" t="s">
        <v>913</v>
      </c>
      <c r="M61" s="15" t="s">
        <v>914</v>
      </c>
      <c r="N61" s="15" t="s">
        <v>915</v>
      </c>
      <c r="O61" s="15" t="s">
        <v>916</v>
      </c>
      <c r="P61" s="15" t="s">
        <v>917</v>
      </c>
      <c r="Q61" s="15" t="s">
        <v>918</v>
      </c>
      <c r="R61" s="15" t="s">
        <v>919</v>
      </c>
      <c r="S61" s="15" t="s">
        <v>920</v>
      </c>
    </row>
    <row r="62" spans="1:20">
      <c r="A62" s="4" t="s">
        <v>197</v>
      </c>
      <c r="B62" s="38">
        <f>'Yard'!B$11*$B$43*'LAFs'!$I$35/'LAFs'!B$83*(1-'Contrib'!B$100)*B8/(24*'Input'!$F$60)*100</f>
        <v>0</v>
      </c>
      <c r="C62" s="38">
        <f>'Yard'!C$11*$B$43*'LAFs'!$I$35/'LAFs'!C$83*(1-'Contrib'!C$100)*C8/(24*'Input'!$F$60)*100</f>
        <v>0</v>
      </c>
      <c r="D62" s="38">
        <f>'Yard'!D$11*$B$43*'LAFs'!$I$35/'LAFs'!D$83*(1-'Contrib'!D$100)*D8/(24*'Input'!$F$60)*100</f>
        <v>0</v>
      </c>
      <c r="E62" s="38">
        <f>'Yard'!E$11*$B$43*'LAFs'!$I$35/'LAFs'!E$83*(1-'Contrib'!E$100)*E8/(24*'Input'!$F$60)*100</f>
        <v>0</v>
      </c>
      <c r="F62" s="38">
        <f>'Yard'!F$11*$B$43*'LAFs'!$I$35/'LAFs'!F$83*(1-'Contrib'!F$100)*F8/(24*'Input'!$F$60)*100</f>
        <v>0</v>
      </c>
      <c r="G62" s="38">
        <f>'Yard'!G$11*$B$43*'LAFs'!$I$35/'LAFs'!G$83*(1-'Contrib'!G$100)*G8/(24*'Input'!$F$60)*100</f>
        <v>0</v>
      </c>
      <c r="H62" s="38">
        <f>'Yard'!H$11*$B$43*'LAFs'!$I$35/'LAFs'!H$83*(1-'Contrib'!H$100)*H8/(24*'Input'!$F$60)*100</f>
        <v>0</v>
      </c>
      <c r="I62" s="38">
        <f>'Yard'!I$11*$B$43*'LAFs'!$I$35/'LAFs'!I$83*(1-'Contrib'!I$100)*I8/(24*'Input'!$F$60)*100</f>
        <v>0</v>
      </c>
      <c r="J62" s="38">
        <f>'Yard'!J$11*$B$43*'LAFs'!$I$35/'LAFs'!J$83*(1-'Contrib'!J$100)*J8/(24*'Input'!$F$60)*100</f>
        <v>0</v>
      </c>
      <c r="K62" s="38">
        <f>'Yard'!K$11*$B$43*'LAFs'!$I$35/'LAFs'!B$83*(1-'Contrib'!K$100)*B8/(24*'Input'!$F$60)*100</f>
        <v>0</v>
      </c>
      <c r="L62" s="38">
        <f>'Yard'!L$11*$B$43*'LAFs'!$I$35/'LAFs'!C$83*(1-'Contrib'!L$100)*C8/(24*'Input'!$F$60)*100</f>
        <v>0</v>
      </c>
      <c r="M62" s="38">
        <f>'Yard'!M$11*$B$43*'LAFs'!$I$35/'LAFs'!D$83*(1-'Contrib'!M$100)*D8/(24*'Input'!$F$60)*100</f>
        <v>0</v>
      </c>
      <c r="N62" s="38">
        <f>'Yard'!N$11*$B$43*'LAFs'!$I$35/'LAFs'!E$83*(1-'Contrib'!N$100)*E8/(24*'Input'!$F$60)*100</f>
        <v>0</v>
      </c>
      <c r="O62" s="38">
        <f>'Yard'!O$11*$B$43*'LAFs'!$I$35/'LAFs'!F$83*(1-'Contrib'!O$100)*F8/(24*'Input'!$F$60)*100</f>
        <v>0</v>
      </c>
      <c r="P62" s="38">
        <f>'Yard'!P$11*$B$43*'LAFs'!$I$35/'LAFs'!G$83*(1-'Contrib'!P$100)*G8/(24*'Input'!$F$60)*100</f>
        <v>0</v>
      </c>
      <c r="Q62" s="38">
        <f>'Yard'!Q$11*$B$43*'LAFs'!$I$35/'LAFs'!H$83*(1-'Contrib'!Q$100)*H8/(24*'Input'!$F$60)*100</f>
        <v>0</v>
      </c>
      <c r="R62" s="38">
        <f>'Yard'!R$11*$B$43*'LAFs'!$I$35/'LAFs'!I$83*(1-'Contrib'!R$100)*I8/(24*'Input'!$F$60)*100</f>
        <v>0</v>
      </c>
      <c r="S62" s="38">
        <f>'Yard'!S$11*$B$43*'LAFs'!$I$35/'LAFs'!J$83*(1-'Contrib'!S$100)*J8/(24*'Input'!$F$60)*100</f>
        <v>0</v>
      </c>
      <c r="T62" s="17"/>
    </row>
    <row r="63" spans="1:20">
      <c r="A63" s="4" t="s">
        <v>199</v>
      </c>
      <c r="B63" s="38">
        <f>'Yard'!B$11*$B$44*'LAFs'!$I$37/'LAFs'!B$83*(1-'Contrib'!B$102)*B9/(24*'Input'!$F$60)*100</f>
        <v>0</v>
      </c>
      <c r="C63" s="38">
        <f>'Yard'!C$11*$B$44*'LAFs'!$I$37/'LAFs'!C$83*(1-'Contrib'!C$102)*C9/(24*'Input'!$F$60)*100</f>
        <v>0</v>
      </c>
      <c r="D63" s="38">
        <f>'Yard'!D$11*$B$44*'LAFs'!$I$37/'LAFs'!D$83*(1-'Contrib'!D$102)*D9/(24*'Input'!$F$60)*100</f>
        <v>0</v>
      </c>
      <c r="E63" s="38">
        <f>'Yard'!E$11*$B$44*'LAFs'!$I$37/'LAFs'!E$83*(1-'Contrib'!E$102)*E9/(24*'Input'!$F$60)*100</f>
        <v>0</v>
      </c>
      <c r="F63" s="38">
        <f>'Yard'!F$11*$B$44*'LAFs'!$I$37/'LAFs'!F$83*(1-'Contrib'!F$102)*F9/(24*'Input'!$F$60)*100</f>
        <v>0</v>
      </c>
      <c r="G63" s="38">
        <f>'Yard'!G$11*$B$44*'LAFs'!$I$37/'LAFs'!G$83*(1-'Contrib'!G$102)*G9/(24*'Input'!$F$60)*100</f>
        <v>0</v>
      </c>
      <c r="H63" s="38">
        <f>'Yard'!H$11*$B$44*'LAFs'!$I$37/'LAFs'!H$83*(1-'Contrib'!H$102)*H9/(24*'Input'!$F$60)*100</f>
        <v>0</v>
      </c>
      <c r="I63" s="38">
        <f>'Yard'!I$11*$B$44*'LAFs'!$I$37/'LAFs'!I$83*(1-'Contrib'!I$102)*I9/(24*'Input'!$F$60)*100</f>
        <v>0</v>
      </c>
      <c r="J63" s="38">
        <f>'Yard'!J$11*$B$44*'LAFs'!$I$37/'LAFs'!J$83*(1-'Contrib'!J$102)*J9/(24*'Input'!$F$60)*100</f>
        <v>0</v>
      </c>
      <c r="K63" s="38">
        <f>'Yard'!K$11*$B$44*'LAFs'!$I$37/'LAFs'!B$83*(1-'Contrib'!K$102)*B9/(24*'Input'!$F$60)*100</f>
        <v>0</v>
      </c>
      <c r="L63" s="38">
        <f>'Yard'!L$11*$B$44*'LAFs'!$I$37/'LAFs'!C$83*(1-'Contrib'!L$102)*C9/(24*'Input'!$F$60)*100</f>
        <v>0</v>
      </c>
      <c r="M63" s="38">
        <f>'Yard'!M$11*$B$44*'LAFs'!$I$37/'LAFs'!D$83*(1-'Contrib'!M$102)*D9/(24*'Input'!$F$60)*100</f>
        <v>0</v>
      </c>
      <c r="N63" s="38">
        <f>'Yard'!N$11*$B$44*'LAFs'!$I$37/'LAFs'!E$83*(1-'Contrib'!N$102)*E9/(24*'Input'!$F$60)*100</f>
        <v>0</v>
      </c>
      <c r="O63" s="38">
        <f>'Yard'!O$11*$B$44*'LAFs'!$I$37/'LAFs'!F$83*(1-'Contrib'!O$102)*F9/(24*'Input'!$F$60)*100</f>
        <v>0</v>
      </c>
      <c r="P63" s="38">
        <f>'Yard'!P$11*$B$44*'LAFs'!$I$37/'LAFs'!G$83*(1-'Contrib'!P$102)*G9/(24*'Input'!$F$60)*100</f>
        <v>0</v>
      </c>
      <c r="Q63" s="38">
        <f>'Yard'!Q$11*$B$44*'LAFs'!$I$37/'LAFs'!H$83*(1-'Contrib'!Q$102)*H9/(24*'Input'!$F$60)*100</f>
        <v>0</v>
      </c>
      <c r="R63" s="38">
        <f>'Yard'!R$11*$B$44*'LAFs'!$I$37/'LAFs'!I$83*(1-'Contrib'!R$102)*I9/(24*'Input'!$F$60)*100</f>
        <v>0</v>
      </c>
      <c r="S63" s="38">
        <f>'Yard'!S$11*$B$44*'LAFs'!$I$37/'LAFs'!J$83*(1-'Contrib'!S$102)*J9/(24*'Input'!$F$60)*100</f>
        <v>0</v>
      </c>
      <c r="T63" s="17"/>
    </row>
    <row r="64" spans="1:20">
      <c r="A64" s="4" t="s">
        <v>201</v>
      </c>
      <c r="B64" s="38">
        <f>'Yard'!B$11*$B$45*'LAFs'!$I$39/'LAFs'!B$83*(1-'Contrib'!B$104)*B10/(24*'Input'!$F$60)*100</f>
        <v>0</v>
      </c>
      <c r="C64" s="38">
        <f>'Yard'!C$11*$B$45*'LAFs'!$I$39/'LAFs'!C$83*(1-'Contrib'!C$104)*C10/(24*'Input'!$F$60)*100</f>
        <v>0</v>
      </c>
      <c r="D64" s="38">
        <f>'Yard'!D$11*$B$45*'LAFs'!$I$39/'LAFs'!D$83*(1-'Contrib'!D$104)*D10/(24*'Input'!$F$60)*100</f>
        <v>0</v>
      </c>
      <c r="E64" s="38">
        <f>'Yard'!E$11*$B$45*'LAFs'!$I$39/'LAFs'!E$83*(1-'Contrib'!E$104)*E10/(24*'Input'!$F$60)*100</f>
        <v>0</v>
      </c>
      <c r="F64" s="38">
        <f>'Yard'!F$11*$B$45*'LAFs'!$I$39/'LAFs'!F$83*(1-'Contrib'!F$104)*F10/(24*'Input'!$F$60)*100</f>
        <v>0</v>
      </c>
      <c r="G64" s="38">
        <f>'Yard'!G$11*$B$45*'LAFs'!$I$39/'LAFs'!G$83*(1-'Contrib'!G$104)*G10/(24*'Input'!$F$60)*100</f>
        <v>0</v>
      </c>
      <c r="H64" s="38">
        <f>'Yard'!H$11*$B$45*'LAFs'!$I$39/'LAFs'!H$83*(1-'Contrib'!H$104)*H10/(24*'Input'!$F$60)*100</f>
        <v>0</v>
      </c>
      <c r="I64" s="38">
        <f>'Yard'!I$11*$B$45*'LAFs'!$I$39/'LAFs'!I$83*(1-'Contrib'!I$104)*I10/(24*'Input'!$F$60)*100</f>
        <v>0</v>
      </c>
      <c r="J64" s="38">
        <f>'Yard'!J$11*$B$45*'LAFs'!$I$39/'LAFs'!J$83*(1-'Contrib'!J$104)*J10/(24*'Input'!$F$60)*100</f>
        <v>0</v>
      </c>
      <c r="K64" s="38">
        <f>'Yard'!K$11*$B$45*'LAFs'!$I$39/'LAFs'!B$83*(1-'Contrib'!K$104)*B10/(24*'Input'!$F$60)*100</f>
        <v>0</v>
      </c>
      <c r="L64" s="38">
        <f>'Yard'!L$11*$B$45*'LAFs'!$I$39/'LAFs'!C$83*(1-'Contrib'!L$104)*C10/(24*'Input'!$F$60)*100</f>
        <v>0</v>
      </c>
      <c r="M64" s="38">
        <f>'Yard'!M$11*$B$45*'LAFs'!$I$39/'LAFs'!D$83*(1-'Contrib'!M$104)*D10/(24*'Input'!$F$60)*100</f>
        <v>0</v>
      </c>
      <c r="N64" s="38">
        <f>'Yard'!N$11*$B$45*'LAFs'!$I$39/'LAFs'!E$83*(1-'Contrib'!N$104)*E10/(24*'Input'!$F$60)*100</f>
        <v>0</v>
      </c>
      <c r="O64" s="38">
        <f>'Yard'!O$11*$B$45*'LAFs'!$I$39/'LAFs'!F$83*(1-'Contrib'!O$104)*F10/(24*'Input'!$F$60)*100</f>
        <v>0</v>
      </c>
      <c r="P64" s="38">
        <f>'Yard'!P$11*$B$45*'LAFs'!$I$39/'LAFs'!G$83*(1-'Contrib'!P$104)*G10/(24*'Input'!$F$60)*100</f>
        <v>0</v>
      </c>
      <c r="Q64" s="38">
        <f>'Yard'!Q$11*$B$45*'LAFs'!$I$39/'LAFs'!H$83*(1-'Contrib'!Q$104)*H10/(24*'Input'!$F$60)*100</f>
        <v>0</v>
      </c>
      <c r="R64" s="38">
        <f>'Yard'!R$11*$B$45*'LAFs'!$I$39/'LAFs'!I$83*(1-'Contrib'!R$104)*I10/(24*'Input'!$F$60)*100</f>
        <v>0</v>
      </c>
      <c r="S64" s="38">
        <f>'Yard'!S$11*$B$45*'LAFs'!$I$39/'LAFs'!J$83*(1-'Contrib'!S$104)*J10/(24*'Input'!$F$60)*100</f>
        <v>0</v>
      </c>
      <c r="T64" s="17"/>
    </row>
    <row r="65" spans="1:20">
      <c r="A65" s="4" t="s">
        <v>203</v>
      </c>
      <c r="B65" s="38">
        <f>'Yard'!B$11*$B$46*'LAFs'!$I$41/'LAFs'!B$83*(1-'Contrib'!B$106)*B11/(24*'Input'!$F$60)*100</f>
        <v>0</v>
      </c>
      <c r="C65" s="38">
        <f>'Yard'!C$11*$B$46*'LAFs'!$I$41/'LAFs'!C$83*(1-'Contrib'!C$106)*C11/(24*'Input'!$F$60)*100</f>
        <v>0</v>
      </c>
      <c r="D65" s="38">
        <f>'Yard'!D$11*$B$46*'LAFs'!$I$41/'LAFs'!D$83*(1-'Contrib'!D$106)*D11/(24*'Input'!$F$60)*100</f>
        <v>0</v>
      </c>
      <c r="E65" s="38">
        <f>'Yard'!E$11*$B$46*'LAFs'!$I$41/'LAFs'!E$83*(1-'Contrib'!E$106)*E11/(24*'Input'!$F$60)*100</f>
        <v>0</v>
      </c>
      <c r="F65" s="38">
        <f>'Yard'!F$11*$B$46*'LAFs'!$I$41/'LAFs'!F$83*(1-'Contrib'!F$106)*F11/(24*'Input'!$F$60)*100</f>
        <v>0</v>
      </c>
      <c r="G65" s="38">
        <f>'Yard'!G$11*$B$46*'LAFs'!$I$41/'LAFs'!G$83*(1-'Contrib'!G$106)*G11/(24*'Input'!$F$60)*100</f>
        <v>0</v>
      </c>
      <c r="H65" s="38">
        <f>'Yard'!H$11*$B$46*'LAFs'!$I$41/'LAFs'!H$83*(1-'Contrib'!H$106)*H11/(24*'Input'!$F$60)*100</f>
        <v>0</v>
      </c>
      <c r="I65" s="38">
        <f>'Yard'!I$11*$B$46*'LAFs'!$I$41/'LAFs'!I$83*(1-'Contrib'!I$106)*I11/(24*'Input'!$F$60)*100</f>
        <v>0</v>
      </c>
      <c r="J65" s="38">
        <f>'Yard'!J$11*$B$46*'LAFs'!$I$41/'LAFs'!J$83*(1-'Contrib'!J$106)*J11/(24*'Input'!$F$60)*100</f>
        <v>0</v>
      </c>
      <c r="K65" s="38">
        <f>'Yard'!K$11*$B$46*'LAFs'!$I$41/'LAFs'!B$83*(1-'Contrib'!K$106)*B11/(24*'Input'!$F$60)*100</f>
        <v>0</v>
      </c>
      <c r="L65" s="38">
        <f>'Yard'!L$11*$B$46*'LAFs'!$I$41/'LAFs'!C$83*(1-'Contrib'!L$106)*C11/(24*'Input'!$F$60)*100</f>
        <v>0</v>
      </c>
      <c r="M65" s="38">
        <f>'Yard'!M$11*$B$46*'LAFs'!$I$41/'LAFs'!D$83*(1-'Contrib'!M$106)*D11/(24*'Input'!$F$60)*100</f>
        <v>0</v>
      </c>
      <c r="N65" s="38">
        <f>'Yard'!N$11*$B$46*'LAFs'!$I$41/'LAFs'!E$83*(1-'Contrib'!N$106)*E11/(24*'Input'!$F$60)*100</f>
        <v>0</v>
      </c>
      <c r="O65" s="38">
        <f>'Yard'!O$11*$B$46*'LAFs'!$I$41/'LAFs'!F$83*(1-'Contrib'!O$106)*F11/(24*'Input'!$F$60)*100</f>
        <v>0</v>
      </c>
      <c r="P65" s="38">
        <f>'Yard'!P$11*$B$46*'LAFs'!$I$41/'LAFs'!G$83*(1-'Contrib'!P$106)*G11/(24*'Input'!$F$60)*100</f>
        <v>0</v>
      </c>
      <c r="Q65" s="38">
        <f>'Yard'!Q$11*$B$46*'LAFs'!$I$41/'LAFs'!H$83*(1-'Contrib'!Q$106)*H11/(24*'Input'!$F$60)*100</f>
        <v>0</v>
      </c>
      <c r="R65" s="38">
        <f>'Yard'!R$11*$B$46*'LAFs'!$I$41/'LAFs'!I$83*(1-'Contrib'!R$106)*I11/(24*'Input'!$F$60)*100</f>
        <v>0</v>
      </c>
      <c r="S65" s="38">
        <f>'Yard'!S$11*$B$46*'LAFs'!$I$41/'LAFs'!J$83*(1-'Contrib'!S$106)*J11/(24*'Input'!$F$60)*100</f>
        <v>0</v>
      </c>
      <c r="T65" s="17"/>
    </row>
    <row r="66" spans="1:20">
      <c r="A66" s="4" t="s">
        <v>212</v>
      </c>
      <c r="B66" s="38">
        <f>'Yard'!B$11*$B$47*'LAFs'!$I$43/'LAFs'!B$83*(1-'Contrib'!B$108)*B12/(24*'Input'!$F$60)*100</f>
        <v>0</v>
      </c>
      <c r="C66" s="38">
        <f>'Yard'!C$11*$B$47*'LAFs'!$I$43/'LAFs'!C$83*(1-'Contrib'!C$108)*C12/(24*'Input'!$F$60)*100</f>
        <v>0</v>
      </c>
      <c r="D66" s="38">
        <f>'Yard'!D$11*$B$47*'LAFs'!$I$43/'LAFs'!D$83*(1-'Contrib'!D$108)*D12/(24*'Input'!$F$60)*100</f>
        <v>0</v>
      </c>
      <c r="E66" s="38">
        <f>'Yard'!E$11*$B$47*'LAFs'!$I$43/'LAFs'!E$83*(1-'Contrib'!E$108)*E12/(24*'Input'!$F$60)*100</f>
        <v>0</v>
      </c>
      <c r="F66" s="38">
        <f>'Yard'!F$11*$B$47*'LAFs'!$I$43/'LAFs'!F$83*(1-'Contrib'!F$108)*F12/(24*'Input'!$F$60)*100</f>
        <v>0</v>
      </c>
      <c r="G66" s="38">
        <f>'Yard'!G$11*$B$47*'LAFs'!$I$43/'LAFs'!G$83*(1-'Contrib'!G$108)*G12/(24*'Input'!$F$60)*100</f>
        <v>0</v>
      </c>
      <c r="H66" s="38">
        <f>'Yard'!H$11*$B$47*'LAFs'!$I$43/'LAFs'!H$83*(1-'Contrib'!H$108)*H12/(24*'Input'!$F$60)*100</f>
        <v>0</v>
      </c>
      <c r="I66" s="38">
        <f>'Yard'!I$11*$B$47*'LAFs'!$I$43/'LAFs'!I$83*(1-'Contrib'!I$108)*I12/(24*'Input'!$F$60)*100</f>
        <v>0</v>
      </c>
      <c r="J66" s="38">
        <f>'Yard'!J$11*$B$47*'LAFs'!$I$43/'LAFs'!J$83*(1-'Contrib'!J$108)*J12/(24*'Input'!$F$60)*100</f>
        <v>0</v>
      </c>
      <c r="K66" s="38">
        <f>'Yard'!K$11*$B$47*'LAFs'!$I$43/'LAFs'!B$83*(1-'Contrib'!K$108)*B12/(24*'Input'!$F$60)*100</f>
        <v>0</v>
      </c>
      <c r="L66" s="38">
        <f>'Yard'!L$11*$B$47*'LAFs'!$I$43/'LAFs'!C$83*(1-'Contrib'!L$108)*C12/(24*'Input'!$F$60)*100</f>
        <v>0</v>
      </c>
      <c r="M66" s="38">
        <f>'Yard'!M$11*$B$47*'LAFs'!$I$43/'LAFs'!D$83*(1-'Contrib'!M$108)*D12/(24*'Input'!$F$60)*100</f>
        <v>0</v>
      </c>
      <c r="N66" s="38">
        <f>'Yard'!N$11*$B$47*'LAFs'!$I$43/'LAFs'!E$83*(1-'Contrib'!N$108)*E12/(24*'Input'!$F$60)*100</f>
        <v>0</v>
      </c>
      <c r="O66" s="38">
        <f>'Yard'!O$11*$B$47*'LAFs'!$I$43/'LAFs'!F$83*(1-'Contrib'!O$108)*F12/(24*'Input'!$F$60)*100</f>
        <v>0</v>
      </c>
      <c r="P66" s="38">
        <f>'Yard'!P$11*$B$47*'LAFs'!$I$43/'LAFs'!G$83*(1-'Contrib'!P$108)*G12/(24*'Input'!$F$60)*100</f>
        <v>0</v>
      </c>
      <c r="Q66" s="38">
        <f>'Yard'!Q$11*$B$47*'LAFs'!$I$43/'LAFs'!H$83*(1-'Contrib'!Q$108)*H12/(24*'Input'!$F$60)*100</f>
        <v>0</v>
      </c>
      <c r="R66" s="38">
        <f>'Yard'!R$11*$B$47*'LAFs'!$I$43/'LAFs'!I$83*(1-'Contrib'!R$108)*I12/(24*'Input'!$F$60)*100</f>
        <v>0</v>
      </c>
      <c r="S66" s="38">
        <f>'Yard'!S$11*$B$47*'LAFs'!$I$43/'LAFs'!J$83*(1-'Contrib'!S$108)*J12/(24*'Input'!$F$60)*100</f>
        <v>0</v>
      </c>
      <c r="T66" s="17"/>
    </row>
    <row r="67" spans="1:20">
      <c r="A67" s="4" t="s">
        <v>214</v>
      </c>
      <c r="B67" s="38">
        <f>'Yard'!B$11*$B$48*'LAFs'!$I$45/'LAFs'!B$83*(1-'Contrib'!B$110)*B13/(24*'Input'!$F$60)*100</f>
        <v>0</v>
      </c>
      <c r="C67" s="38">
        <f>'Yard'!C$11*$B$48*'LAFs'!$I$45/'LAFs'!C$83*(1-'Contrib'!C$110)*C13/(24*'Input'!$F$60)*100</f>
        <v>0</v>
      </c>
      <c r="D67" s="38">
        <f>'Yard'!D$11*$B$48*'LAFs'!$I$45/'LAFs'!D$83*(1-'Contrib'!D$110)*D13/(24*'Input'!$F$60)*100</f>
        <v>0</v>
      </c>
      <c r="E67" s="38">
        <f>'Yard'!E$11*$B$48*'LAFs'!$I$45/'LAFs'!E$83*(1-'Contrib'!E$110)*E13/(24*'Input'!$F$60)*100</f>
        <v>0</v>
      </c>
      <c r="F67" s="38">
        <f>'Yard'!F$11*$B$48*'LAFs'!$I$45/'LAFs'!F$83*(1-'Contrib'!F$110)*F13/(24*'Input'!$F$60)*100</f>
        <v>0</v>
      </c>
      <c r="G67" s="38">
        <f>'Yard'!G$11*$B$48*'LAFs'!$I$45/'LAFs'!G$83*(1-'Contrib'!G$110)*G13/(24*'Input'!$F$60)*100</f>
        <v>0</v>
      </c>
      <c r="H67" s="38">
        <f>'Yard'!H$11*$B$48*'LAFs'!$I$45/'LAFs'!H$83*(1-'Contrib'!H$110)*H13/(24*'Input'!$F$60)*100</f>
        <v>0</v>
      </c>
      <c r="I67" s="38">
        <f>'Yard'!I$11*$B$48*'LAFs'!$I$45/'LAFs'!I$83*(1-'Contrib'!I$110)*I13/(24*'Input'!$F$60)*100</f>
        <v>0</v>
      </c>
      <c r="J67" s="38">
        <f>'Yard'!J$11*$B$48*'LAFs'!$I$45/'LAFs'!J$83*(1-'Contrib'!J$110)*J13/(24*'Input'!$F$60)*100</f>
        <v>0</v>
      </c>
      <c r="K67" s="38">
        <f>'Yard'!K$11*$B$48*'LAFs'!$I$45/'LAFs'!B$83*(1-'Contrib'!K$110)*B13/(24*'Input'!$F$60)*100</f>
        <v>0</v>
      </c>
      <c r="L67" s="38">
        <f>'Yard'!L$11*$B$48*'LAFs'!$I$45/'LAFs'!C$83*(1-'Contrib'!L$110)*C13/(24*'Input'!$F$60)*100</f>
        <v>0</v>
      </c>
      <c r="M67" s="38">
        <f>'Yard'!M$11*$B$48*'LAFs'!$I$45/'LAFs'!D$83*(1-'Contrib'!M$110)*D13/(24*'Input'!$F$60)*100</f>
        <v>0</v>
      </c>
      <c r="N67" s="38">
        <f>'Yard'!N$11*$B$48*'LAFs'!$I$45/'LAFs'!E$83*(1-'Contrib'!N$110)*E13/(24*'Input'!$F$60)*100</f>
        <v>0</v>
      </c>
      <c r="O67" s="38">
        <f>'Yard'!O$11*$B$48*'LAFs'!$I$45/'LAFs'!F$83*(1-'Contrib'!O$110)*F13/(24*'Input'!$F$60)*100</f>
        <v>0</v>
      </c>
      <c r="P67" s="38">
        <f>'Yard'!P$11*$B$48*'LAFs'!$I$45/'LAFs'!G$83*(1-'Contrib'!P$110)*G13/(24*'Input'!$F$60)*100</f>
        <v>0</v>
      </c>
      <c r="Q67" s="38">
        <f>'Yard'!Q$11*$B$48*'LAFs'!$I$45/'LAFs'!H$83*(1-'Contrib'!Q$110)*H13/(24*'Input'!$F$60)*100</f>
        <v>0</v>
      </c>
      <c r="R67" s="38">
        <f>'Yard'!R$11*$B$48*'LAFs'!$I$45/'LAFs'!I$83*(1-'Contrib'!R$110)*I13/(24*'Input'!$F$60)*100</f>
        <v>0</v>
      </c>
      <c r="S67" s="38">
        <f>'Yard'!S$11*$B$48*'LAFs'!$I$45/'LAFs'!J$83*(1-'Contrib'!S$110)*J13/(24*'Input'!$F$60)*100</f>
        <v>0</v>
      </c>
      <c r="T67" s="17"/>
    </row>
    <row r="69" spans="1:20" ht="21" customHeight="1">
      <c r="A69" s="1" t="s">
        <v>1092</v>
      </c>
    </row>
    <row r="70" spans="1:20">
      <c r="A70" s="3" t="s">
        <v>383</v>
      </c>
    </row>
    <row r="71" spans="1:20">
      <c r="A71" s="33" t="s">
        <v>1093</v>
      </c>
    </row>
    <row r="72" spans="1:20">
      <c r="A72" s="33" t="s">
        <v>1081</v>
      </c>
    </row>
    <row r="73" spans="1:20">
      <c r="A73" s="33" t="s">
        <v>872</v>
      </c>
    </row>
    <row r="74" spans="1:20">
      <c r="A74" s="3" t="s">
        <v>730</v>
      </c>
    </row>
    <row r="76" spans="1:20">
      <c r="B76" s="15" t="s">
        <v>153</v>
      </c>
      <c r="C76" s="15" t="s">
        <v>338</v>
      </c>
      <c r="D76" s="15" t="s">
        <v>339</v>
      </c>
      <c r="E76" s="15" t="s">
        <v>340</v>
      </c>
      <c r="F76" s="15" t="s">
        <v>341</v>
      </c>
      <c r="G76" s="15" t="s">
        <v>342</v>
      </c>
      <c r="H76" s="15" t="s">
        <v>343</v>
      </c>
      <c r="I76" s="15" t="s">
        <v>344</v>
      </c>
      <c r="J76" s="15" t="s">
        <v>345</v>
      </c>
      <c r="K76" s="15" t="s">
        <v>326</v>
      </c>
      <c r="L76" s="15" t="s">
        <v>913</v>
      </c>
      <c r="M76" s="15" t="s">
        <v>914</v>
      </c>
      <c r="N76" s="15" t="s">
        <v>915</v>
      </c>
      <c r="O76" s="15" t="s">
        <v>916</v>
      </c>
      <c r="P76" s="15" t="s">
        <v>917</v>
      </c>
      <c r="Q76" s="15" t="s">
        <v>918</v>
      </c>
      <c r="R76" s="15" t="s">
        <v>919</v>
      </c>
      <c r="S76" s="15" t="s">
        <v>920</v>
      </c>
    </row>
    <row r="77" spans="1:20">
      <c r="A77" s="4" t="s">
        <v>197</v>
      </c>
      <c r="B77" s="38">
        <f>B62*'Input'!B$390*'Input'!$E$60</f>
        <v>0</v>
      </c>
      <c r="C77" s="38">
        <f>C62*'Input'!C$390*'Input'!$E$60</f>
        <v>0</v>
      </c>
      <c r="D77" s="38">
        <f>D62*'Input'!D$390*'Input'!$E$60</f>
        <v>0</v>
      </c>
      <c r="E77" s="38">
        <f>E62*'Input'!E$390*'Input'!$E$60</f>
        <v>0</v>
      </c>
      <c r="F77" s="38">
        <f>F62*'Input'!F$390*'Input'!$E$60</f>
        <v>0</v>
      </c>
      <c r="G77" s="38">
        <f>G62*'Input'!G$390*'Input'!$E$60</f>
        <v>0</v>
      </c>
      <c r="H77" s="38">
        <f>H62*'Input'!H$390*'Input'!$E$60</f>
        <v>0</v>
      </c>
      <c r="I77" s="38">
        <f>I62*'Input'!I$390*'Input'!$E$60</f>
        <v>0</v>
      </c>
      <c r="J77" s="38">
        <f>J62*'Input'!J$390*'Input'!$E$60</f>
        <v>0</v>
      </c>
      <c r="K77" s="38">
        <f>K62*'Input'!B$390*'Input'!$E$60</f>
        <v>0</v>
      </c>
      <c r="L77" s="38">
        <f>L62*'Input'!C$390*'Input'!$E$60</f>
        <v>0</v>
      </c>
      <c r="M77" s="38">
        <f>M62*'Input'!D$390*'Input'!$E$60</f>
        <v>0</v>
      </c>
      <c r="N77" s="38">
        <f>N62*'Input'!E$390*'Input'!$E$60</f>
        <v>0</v>
      </c>
      <c r="O77" s="38">
        <f>O62*'Input'!F$390*'Input'!$E$60</f>
        <v>0</v>
      </c>
      <c r="P77" s="38">
        <f>P62*'Input'!G$390*'Input'!$E$60</f>
        <v>0</v>
      </c>
      <c r="Q77" s="38">
        <f>Q62*'Input'!H$390*'Input'!$E$60</f>
        <v>0</v>
      </c>
      <c r="R77" s="38">
        <f>R62*'Input'!I$390*'Input'!$E$60</f>
        <v>0</v>
      </c>
      <c r="S77" s="38">
        <f>S62*'Input'!J$390*'Input'!$E$60</f>
        <v>0</v>
      </c>
      <c r="T77" s="17"/>
    </row>
    <row r="78" spans="1:20">
      <c r="A78" s="4" t="s">
        <v>199</v>
      </c>
      <c r="B78" s="38">
        <f>B63*'Input'!B$390*'Input'!$E$60</f>
        <v>0</v>
      </c>
      <c r="C78" s="38">
        <f>C63*'Input'!C$390*'Input'!$E$60</f>
        <v>0</v>
      </c>
      <c r="D78" s="38">
        <f>D63*'Input'!D$390*'Input'!$E$60</f>
        <v>0</v>
      </c>
      <c r="E78" s="38">
        <f>E63*'Input'!E$390*'Input'!$E$60</f>
        <v>0</v>
      </c>
      <c r="F78" s="38">
        <f>F63*'Input'!F$390*'Input'!$E$60</f>
        <v>0</v>
      </c>
      <c r="G78" s="38">
        <f>G63*'Input'!G$390*'Input'!$E$60</f>
        <v>0</v>
      </c>
      <c r="H78" s="38">
        <f>H63*'Input'!H$390*'Input'!$E$60</f>
        <v>0</v>
      </c>
      <c r="I78" s="38">
        <f>I63*'Input'!I$390*'Input'!$E$60</f>
        <v>0</v>
      </c>
      <c r="J78" s="38">
        <f>J63*'Input'!J$390*'Input'!$E$60</f>
        <v>0</v>
      </c>
      <c r="K78" s="38">
        <f>K63*'Input'!B$390*'Input'!$E$60</f>
        <v>0</v>
      </c>
      <c r="L78" s="38">
        <f>L63*'Input'!C$390*'Input'!$E$60</f>
        <v>0</v>
      </c>
      <c r="M78" s="38">
        <f>M63*'Input'!D$390*'Input'!$E$60</f>
        <v>0</v>
      </c>
      <c r="N78" s="38">
        <f>N63*'Input'!E$390*'Input'!$E$60</f>
        <v>0</v>
      </c>
      <c r="O78" s="38">
        <f>O63*'Input'!F$390*'Input'!$E$60</f>
        <v>0</v>
      </c>
      <c r="P78" s="38">
        <f>P63*'Input'!G$390*'Input'!$E$60</f>
        <v>0</v>
      </c>
      <c r="Q78" s="38">
        <f>Q63*'Input'!H$390*'Input'!$E$60</f>
        <v>0</v>
      </c>
      <c r="R78" s="38">
        <f>R63*'Input'!I$390*'Input'!$E$60</f>
        <v>0</v>
      </c>
      <c r="S78" s="38">
        <f>S63*'Input'!J$390*'Input'!$E$60</f>
        <v>0</v>
      </c>
      <c r="T78" s="17"/>
    </row>
    <row r="79" spans="1:20">
      <c r="A79" s="4" t="s">
        <v>201</v>
      </c>
      <c r="B79" s="38">
        <f>B64*'Input'!B$390*'Input'!$E$60</f>
        <v>0</v>
      </c>
      <c r="C79" s="38">
        <f>C64*'Input'!C$390*'Input'!$E$60</f>
        <v>0</v>
      </c>
      <c r="D79" s="38">
        <f>D64*'Input'!D$390*'Input'!$E$60</f>
        <v>0</v>
      </c>
      <c r="E79" s="38">
        <f>E64*'Input'!E$390*'Input'!$E$60</f>
        <v>0</v>
      </c>
      <c r="F79" s="38">
        <f>F64*'Input'!F$390*'Input'!$E$60</f>
        <v>0</v>
      </c>
      <c r="G79" s="38">
        <f>G64*'Input'!G$390*'Input'!$E$60</f>
        <v>0</v>
      </c>
      <c r="H79" s="38">
        <f>H64*'Input'!H$390*'Input'!$E$60</f>
        <v>0</v>
      </c>
      <c r="I79" s="38">
        <f>I64*'Input'!I$390*'Input'!$E$60</f>
        <v>0</v>
      </c>
      <c r="J79" s="38">
        <f>J64*'Input'!J$390*'Input'!$E$60</f>
        <v>0</v>
      </c>
      <c r="K79" s="38">
        <f>K64*'Input'!B$390*'Input'!$E$60</f>
        <v>0</v>
      </c>
      <c r="L79" s="38">
        <f>L64*'Input'!C$390*'Input'!$E$60</f>
        <v>0</v>
      </c>
      <c r="M79" s="38">
        <f>M64*'Input'!D$390*'Input'!$E$60</f>
        <v>0</v>
      </c>
      <c r="N79" s="38">
        <f>N64*'Input'!E$390*'Input'!$E$60</f>
        <v>0</v>
      </c>
      <c r="O79" s="38">
        <f>O64*'Input'!F$390*'Input'!$E$60</f>
        <v>0</v>
      </c>
      <c r="P79" s="38">
        <f>P64*'Input'!G$390*'Input'!$E$60</f>
        <v>0</v>
      </c>
      <c r="Q79" s="38">
        <f>Q64*'Input'!H$390*'Input'!$E$60</f>
        <v>0</v>
      </c>
      <c r="R79" s="38">
        <f>R64*'Input'!I$390*'Input'!$E$60</f>
        <v>0</v>
      </c>
      <c r="S79" s="38">
        <f>S64*'Input'!J$390*'Input'!$E$60</f>
        <v>0</v>
      </c>
      <c r="T79" s="17"/>
    </row>
    <row r="80" spans="1:20">
      <c r="A80" s="4" t="s">
        <v>203</v>
      </c>
      <c r="B80" s="38">
        <f>B65*'Input'!B$390*'Input'!$E$60</f>
        <v>0</v>
      </c>
      <c r="C80" s="38">
        <f>C65*'Input'!C$390*'Input'!$E$60</f>
        <v>0</v>
      </c>
      <c r="D80" s="38">
        <f>D65*'Input'!D$390*'Input'!$E$60</f>
        <v>0</v>
      </c>
      <c r="E80" s="38">
        <f>E65*'Input'!E$390*'Input'!$E$60</f>
        <v>0</v>
      </c>
      <c r="F80" s="38">
        <f>F65*'Input'!F$390*'Input'!$E$60</f>
        <v>0</v>
      </c>
      <c r="G80" s="38">
        <f>G65*'Input'!G$390*'Input'!$E$60</f>
        <v>0</v>
      </c>
      <c r="H80" s="38">
        <f>H65*'Input'!H$390*'Input'!$E$60</f>
        <v>0</v>
      </c>
      <c r="I80" s="38">
        <f>I65*'Input'!I$390*'Input'!$E$60</f>
        <v>0</v>
      </c>
      <c r="J80" s="38">
        <f>J65*'Input'!J$390*'Input'!$E$60</f>
        <v>0</v>
      </c>
      <c r="K80" s="38">
        <f>K65*'Input'!B$390*'Input'!$E$60</f>
        <v>0</v>
      </c>
      <c r="L80" s="38">
        <f>L65*'Input'!C$390*'Input'!$E$60</f>
        <v>0</v>
      </c>
      <c r="M80" s="38">
        <f>M65*'Input'!D$390*'Input'!$E$60</f>
        <v>0</v>
      </c>
      <c r="N80" s="38">
        <f>N65*'Input'!E$390*'Input'!$E$60</f>
        <v>0</v>
      </c>
      <c r="O80" s="38">
        <f>O65*'Input'!F$390*'Input'!$E$60</f>
        <v>0</v>
      </c>
      <c r="P80" s="38">
        <f>P65*'Input'!G$390*'Input'!$E$60</f>
        <v>0</v>
      </c>
      <c r="Q80" s="38">
        <f>Q65*'Input'!H$390*'Input'!$E$60</f>
        <v>0</v>
      </c>
      <c r="R80" s="38">
        <f>R65*'Input'!I$390*'Input'!$E$60</f>
        <v>0</v>
      </c>
      <c r="S80" s="38">
        <f>S65*'Input'!J$390*'Input'!$E$60</f>
        <v>0</v>
      </c>
      <c r="T80" s="17"/>
    </row>
    <row r="81" spans="1:20">
      <c r="A81" s="4" t="s">
        <v>212</v>
      </c>
      <c r="B81" s="38">
        <f>B66*'Input'!B$390*'Input'!$E$60</f>
        <v>0</v>
      </c>
      <c r="C81" s="38">
        <f>C66*'Input'!C$390*'Input'!$E$60</f>
        <v>0</v>
      </c>
      <c r="D81" s="38">
        <f>D66*'Input'!D$390*'Input'!$E$60</f>
        <v>0</v>
      </c>
      <c r="E81" s="38">
        <f>E66*'Input'!E$390*'Input'!$E$60</f>
        <v>0</v>
      </c>
      <c r="F81" s="38">
        <f>F66*'Input'!F$390*'Input'!$E$60</f>
        <v>0</v>
      </c>
      <c r="G81" s="38">
        <f>G66*'Input'!G$390*'Input'!$E$60</f>
        <v>0</v>
      </c>
      <c r="H81" s="38">
        <f>H66*'Input'!H$390*'Input'!$E$60</f>
        <v>0</v>
      </c>
      <c r="I81" s="38">
        <f>I66*'Input'!I$390*'Input'!$E$60</f>
        <v>0</v>
      </c>
      <c r="J81" s="38">
        <f>J66*'Input'!J$390*'Input'!$E$60</f>
        <v>0</v>
      </c>
      <c r="K81" s="38">
        <f>K66*'Input'!B$390*'Input'!$E$60</f>
        <v>0</v>
      </c>
      <c r="L81" s="38">
        <f>L66*'Input'!C$390*'Input'!$E$60</f>
        <v>0</v>
      </c>
      <c r="M81" s="38">
        <f>M66*'Input'!D$390*'Input'!$E$60</f>
        <v>0</v>
      </c>
      <c r="N81" s="38">
        <f>N66*'Input'!E$390*'Input'!$E$60</f>
        <v>0</v>
      </c>
      <c r="O81" s="38">
        <f>O66*'Input'!F$390*'Input'!$E$60</f>
        <v>0</v>
      </c>
      <c r="P81" s="38">
        <f>P66*'Input'!G$390*'Input'!$E$60</f>
        <v>0</v>
      </c>
      <c r="Q81" s="38">
        <f>Q66*'Input'!H$390*'Input'!$E$60</f>
        <v>0</v>
      </c>
      <c r="R81" s="38">
        <f>R66*'Input'!I$390*'Input'!$E$60</f>
        <v>0</v>
      </c>
      <c r="S81" s="38">
        <f>S66*'Input'!J$390*'Input'!$E$60</f>
        <v>0</v>
      </c>
      <c r="T81" s="17"/>
    </row>
    <row r="82" spans="1:20">
      <c r="A82" s="4" t="s">
        <v>214</v>
      </c>
      <c r="B82" s="38">
        <f>B67*'Input'!B$390*'Input'!$E$60</f>
        <v>0</v>
      </c>
      <c r="C82" s="38">
        <f>C67*'Input'!C$390*'Input'!$E$60</f>
        <v>0</v>
      </c>
      <c r="D82" s="38">
        <f>D67*'Input'!D$390*'Input'!$E$60</f>
        <v>0</v>
      </c>
      <c r="E82" s="38">
        <f>E67*'Input'!E$390*'Input'!$E$60</f>
        <v>0</v>
      </c>
      <c r="F82" s="38">
        <f>F67*'Input'!F$390*'Input'!$E$60</f>
        <v>0</v>
      </c>
      <c r="G82" s="38">
        <f>G67*'Input'!G$390*'Input'!$E$60</f>
        <v>0</v>
      </c>
      <c r="H82" s="38">
        <f>H67*'Input'!H$390*'Input'!$E$60</f>
        <v>0</v>
      </c>
      <c r="I82" s="38">
        <f>I67*'Input'!I$390*'Input'!$E$60</f>
        <v>0</v>
      </c>
      <c r="J82" s="38">
        <f>J67*'Input'!J$390*'Input'!$E$60</f>
        <v>0</v>
      </c>
      <c r="K82" s="38">
        <f>K67*'Input'!B$390*'Input'!$E$60</f>
        <v>0</v>
      </c>
      <c r="L82" s="38">
        <f>L67*'Input'!C$390*'Input'!$E$60</f>
        <v>0</v>
      </c>
      <c r="M82" s="38">
        <f>M67*'Input'!D$390*'Input'!$E$60</f>
        <v>0</v>
      </c>
      <c r="N82" s="38">
        <f>N67*'Input'!E$390*'Input'!$E$60</f>
        <v>0</v>
      </c>
      <c r="O82" s="38">
        <f>O67*'Input'!F$390*'Input'!$E$60</f>
        <v>0</v>
      </c>
      <c r="P82" s="38">
        <f>P67*'Input'!G$390*'Input'!$E$60</f>
        <v>0</v>
      </c>
      <c r="Q82" s="38">
        <f>Q67*'Input'!H$390*'Input'!$E$60</f>
        <v>0</v>
      </c>
      <c r="R82" s="38">
        <f>R67*'Input'!I$390*'Input'!$E$60</f>
        <v>0</v>
      </c>
      <c r="S82" s="38">
        <f>S67*'Input'!J$390*'Input'!$E$60</f>
        <v>0</v>
      </c>
      <c r="T82" s="17"/>
    </row>
  </sheetData>
  <sheetProtection sheet="1" objects="1" scenarios="1"/>
  <hyperlinks>
    <hyperlink ref="A17" location="'Standing'!B51" display="x1 = 3003. Yardstick components p/kWh (taking account of standing charges)"/>
    <hyperlink ref="A27" location="'Reactive'!B20" display="x1 = 3202. Standard components p/kWh for reactive power (absolute value)"/>
    <hyperlink ref="A28" location="'Input'!B389" display="x2 = 1092. Average kVAr by kVA, by network level"/>
    <hyperlink ref="A29" location="'Input'!E59" display="x3 = 1010. Power factor for all flows in the network model (in Financial and general assumptions)"/>
    <hyperlink ref="A39" location="'Loads'!B45" display="x1 = 2302. Load coefficient"/>
    <hyperlink ref="A52" location="'Yard'!B10" display="x1 = 2901. Unit cost at each level, £/kW/year (relative to system simultaneous maximum load)"/>
    <hyperlink ref="A53" location="'Reactive'!B42" display="x2 = 3204. Absolute value of load coefficient (kW peak / average kW)"/>
    <hyperlink ref="A54" location="'LAFs'!I13" display="x3 = 2001. Loss adjustment factor to transmission (in Loss adjustment factors to transmission)"/>
    <hyperlink ref="A55" location="'LAFs'!B82" display="x4 = 2004. Loss adjustment factor to transmission for each network level"/>
    <hyperlink ref="A56" location="'Contrib'!B78" display="x5 = 2804. Proportion of annual charge covered by contributions (for all charging levels)"/>
    <hyperlink ref="A57" location="'Reactive'!B7" display="x6 = 3201. Network use factors for generator reactive unit charges"/>
    <hyperlink ref="A58" location="'Input'!F59" display="x7 = 1010. Days in the charging year (in Financial and general assumptions)"/>
    <hyperlink ref="A71" location="'Reactive'!B61" display="x1 = 3205. Pay-as-you-go components p/kWh for reactive power (absolute value)"/>
    <hyperlink ref="A72" location="'Input'!B389" display="x2 = 1092. Average kVAr by kVA, by network level"/>
    <hyperlink ref="A73" location="'Input'!E59" display="x3 = 1010. Power factor for all flows in the network model (in Financial and general assumption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4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4" ht="21" customHeight="1">
      <c r="A1" s="1" t="str">
        <f>"Aggregation"&amp;" for "&amp;'Input'!B7&amp;" in "&amp;'Input'!C7&amp;" ("&amp;'Input'!D7&amp;")"</f>
        <v>Not calculated: open in spreadsheet app and allow calculations</v>
      </c>
    </row>
    <row r="2" spans="1:24">
      <c r="A2" s="3" t="s">
        <v>1094</v>
      </c>
    </row>
    <row r="4" spans="1:24" ht="21" customHeight="1">
      <c r="A4" s="1" t="s">
        <v>1095</v>
      </c>
    </row>
    <row r="5" spans="1:24">
      <c r="A5" s="3" t="s">
        <v>383</v>
      </c>
    </row>
    <row r="6" spans="1:24">
      <c r="A6" s="33" t="s">
        <v>1096</v>
      </c>
    </row>
    <row r="7" spans="1:24">
      <c r="A7" s="33" t="s">
        <v>1097</v>
      </c>
    </row>
    <row r="8" spans="1:24">
      <c r="A8" s="33" t="s">
        <v>1098</v>
      </c>
    </row>
    <row r="9" spans="1:24">
      <c r="A9" s="33" t="s">
        <v>1099</v>
      </c>
    </row>
    <row r="10" spans="1:24">
      <c r="A10" s="33" t="s">
        <v>1100</v>
      </c>
    </row>
    <row r="11" spans="1:24">
      <c r="A11" s="33" t="s">
        <v>1101</v>
      </c>
    </row>
    <row r="12" spans="1:24">
      <c r="A12" s="3" t="s">
        <v>418</v>
      </c>
    </row>
    <row r="14" spans="1:24">
      <c r="B14" s="15" t="s">
        <v>153</v>
      </c>
      <c r="C14" s="15" t="s">
        <v>338</v>
      </c>
      <c r="D14" s="15" t="s">
        <v>339</v>
      </c>
      <c r="E14" s="15" t="s">
        <v>340</v>
      </c>
      <c r="F14" s="15" t="s">
        <v>341</v>
      </c>
      <c r="G14" s="15" t="s">
        <v>342</v>
      </c>
      <c r="H14" s="15" t="s">
        <v>343</v>
      </c>
      <c r="I14" s="15" t="s">
        <v>344</v>
      </c>
      <c r="J14" s="15" t="s">
        <v>345</v>
      </c>
      <c r="K14" s="15" t="s">
        <v>495</v>
      </c>
      <c r="L14" s="15" t="s">
        <v>507</v>
      </c>
      <c r="M14" s="15" t="s">
        <v>326</v>
      </c>
      <c r="N14" s="15" t="s">
        <v>913</v>
      </c>
      <c r="O14" s="15" t="s">
        <v>914</v>
      </c>
      <c r="P14" s="15" t="s">
        <v>915</v>
      </c>
      <c r="Q14" s="15" t="s">
        <v>916</v>
      </c>
      <c r="R14" s="15" t="s">
        <v>917</v>
      </c>
      <c r="S14" s="15" t="s">
        <v>918</v>
      </c>
      <c r="T14" s="15" t="s">
        <v>919</v>
      </c>
      <c r="U14" s="15" t="s">
        <v>920</v>
      </c>
      <c r="V14" s="15" t="s">
        <v>921</v>
      </c>
      <c r="W14" s="15" t="s">
        <v>922</v>
      </c>
    </row>
    <row r="15" spans="1:24">
      <c r="A15" s="4" t="s">
        <v>185</v>
      </c>
      <c r="B15" s="39">
        <f>'Standing'!$B$79</f>
        <v>0</v>
      </c>
      <c r="C15" s="39">
        <f>'Standing'!$C$79</f>
        <v>0</v>
      </c>
      <c r="D15" s="39">
        <f>'Standing'!$D$79</f>
        <v>0</v>
      </c>
      <c r="E15" s="39">
        <f>'Standing'!$E$79</f>
        <v>0</v>
      </c>
      <c r="F15" s="39">
        <f>'Standing'!$F$79</f>
        <v>0</v>
      </c>
      <c r="G15" s="39">
        <f>'Standing'!$G$79</f>
        <v>0</v>
      </c>
      <c r="H15" s="39">
        <f>'Standing'!$H$79</f>
        <v>0</v>
      </c>
      <c r="I15" s="39">
        <f>'Standing'!$I$79</f>
        <v>0</v>
      </c>
      <c r="J15" s="39">
        <f>'Standing'!$J$79</f>
        <v>0</v>
      </c>
      <c r="K15" s="21"/>
      <c r="L15" s="21"/>
      <c r="M15" s="39">
        <f>'Standing'!$K$79</f>
        <v>0</v>
      </c>
      <c r="N15" s="39">
        <f>'Standing'!$L$79</f>
        <v>0</v>
      </c>
      <c r="O15" s="39">
        <f>'Standing'!$M$79</f>
        <v>0</v>
      </c>
      <c r="P15" s="39">
        <f>'Standing'!$N$79</f>
        <v>0</v>
      </c>
      <c r="Q15" s="39">
        <f>'Standing'!$O$79</f>
        <v>0</v>
      </c>
      <c r="R15" s="39">
        <f>'Standing'!$P$79</f>
        <v>0</v>
      </c>
      <c r="S15" s="39">
        <f>'Standing'!$Q$79</f>
        <v>0</v>
      </c>
      <c r="T15" s="39">
        <f>'Standing'!$R$79</f>
        <v>0</v>
      </c>
      <c r="U15" s="39">
        <f>'Standing'!$S$79</f>
        <v>0</v>
      </c>
      <c r="V15" s="21"/>
      <c r="W15" s="21"/>
      <c r="X15" s="17"/>
    </row>
    <row r="16" spans="1:24">
      <c r="A16" s="4" t="s">
        <v>186</v>
      </c>
      <c r="B16" s="39">
        <f>'Standing'!$B$80</f>
        <v>0</v>
      </c>
      <c r="C16" s="39">
        <f>'Standing'!$C$80</f>
        <v>0</v>
      </c>
      <c r="D16" s="39">
        <f>'Standing'!$D$80</f>
        <v>0</v>
      </c>
      <c r="E16" s="39">
        <f>'Standing'!$E$80</f>
        <v>0</v>
      </c>
      <c r="F16" s="39">
        <f>'Standing'!$F$80</f>
        <v>0</v>
      </c>
      <c r="G16" s="39">
        <f>'Standing'!$G$80</f>
        <v>0</v>
      </c>
      <c r="H16" s="39">
        <f>'Standing'!$H$80</f>
        <v>0</v>
      </c>
      <c r="I16" s="39">
        <f>'Standing'!$I$80</f>
        <v>0</v>
      </c>
      <c r="J16" s="39">
        <f>'Standing'!$J$80</f>
        <v>0</v>
      </c>
      <c r="K16" s="21"/>
      <c r="L16" s="21"/>
      <c r="M16" s="39">
        <f>'Standing'!$K$80</f>
        <v>0</v>
      </c>
      <c r="N16" s="39">
        <f>'Standing'!$L$80</f>
        <v>0</v>
      </c>
      <c r="O16" s="39">
        <f>'Standing'!$M$80</f>
        <v>0</v>
      </c>
      <c r="P16" s="39">
        <f>'Standing'!$N$80</f>
        <v>0</v>
      </c>
      <c r="Q16" s="39">
        <f>'Standing'!$O$80</f>
        <v>0</v>
      </c>
      <c r="R16" s="39">
        <f>'Standing'!$P$80</f>
        <v>0</v>
      </c>
      <c r="S16" s="39">
        <f>'Standing'!$Q$80</f>
        <v>0</v>
      </c>
      <c r="T16" s="39">
        <f>'Standing'!$R$80</f>
        <v>0</v>
      </c>
      <c r="U16" s="39">
        <f>'Standing'!$S$80</f>
        <v>0</v>
      </c>
      <c r="V16" s="21"/>
      <c r="W16" s="21"/>
      <c r="X16" s="17"/>
    </row>
    <row r="17" spans="1:24">
      <c r="A17" s="4" t="s">
        <v>231</v>
      </c>
      <c r="B17" s="39">
        <f>'Standing'!$B$81</f>
        <v>0</v>
      </c>
      <c r="C17" s="39">
        <f>'Standing'!$C$81</f>
        <v>0</v>
      </c>
      <c r="D17" s="39">
        <f>'Standing'!$D$81</f>
        <v>0</v>
      </c>
      <c r="E17" s="39">
        <f>'Standing'!$E$81</f>
        <v>0</v>
      </c>
      <c r="F17" s="39">
        <f>'Standing'!$F$81</f>
        <v>0</v>
      </c>
      <c r="G17" s="39">
        <f>'Standing'!$G$81</f>
        <v>0</v>
      </c>
      <c r="H17" s="39">
        <f>'Standing'!$H$81</f>
        <v>0</v>
      </c>
      <c r="I17" s="39">
        <f>'Standing'!$I$81</f>
        <v>0</v>
      </c>
      <c r="J17" s="39">
        <f>'Standing'!$J$81</f>
        <v>0</v>
      </c>
      <c r="K17" s="21"/>
      <c r="L17" s="21"/>
      <c r="M17" s="39">
        <f>'Standing'!$K$81</f>
        <v>0</v>
      </c>
      <c r="N17" s="39">
        <f>'Standing'!$L$81</f>
        <v>0</v>
      </c>
      <c r="O17" s="39">
        <f>'Standing'!$M$81</f>
        <v>0</v>
      </c>
      <c r="P17" s="39">
        <f>'Standing'!$N$81</f>
        <v>0</v>
      </c>
      <c r="Q17" s="39">
        <f>'Standing'!$O$81</f>
        <v>0</v>
      </c>
      <c r="R17" s="39">
        <f>'Standing'!$P$81</f>
        <v>0</v>
      </c>
      <c r="S17" s="39">
        <f>'Standing'!$Q$81</f>
        <v>0</v>
      </c>
      <c r="T17" s="39">
        <f>'Standing'!$R$81</f>
        <v>0</v>
      </c>
      <c r="U17" s="39">
        <f>'Standing'!$S$81</f>
        <v>0</v>
      </c>
      <c r="V17" s="21"/>
      <c r="W17" s="21"/>
      <c r="X17" s="17"/>
    </row>
    <row r="18" spans="1:24">
      <c r="A18" s="4" t="s">
        <v>187</v>
      </c>
      <c r="B18" s="39">
        <f>'Standing'!$B$82</f>
        <v>0</v>
      </c>
      <c r="C18" s="39">
        <f>'Standing'!$C$82</f>
        <v>0</v>
      </c>
      <c r="D18" s="39">
        <f>'Standing'!$D$82</f>
        <v>0</v>
      </c>
      <c r="E18" s="39">
        <f>'Standing'!$E$82</f>
        <v>0</v>
      </c>
      <c r="F18" s="39">
        <f>'Standing'!$F$82</f>
        <v>0</v>
      </c>
      <c r="G18" s="39">
        <f>'Standing'!$G$82</f>
        <v>0</v>
      </c>
      <c r="H18" s="39">
        <f>'Standing'!$H$82</f>
        <v>0</v>
      </c>
      <c r="I18" s="39">
        <f>'Standing'!$I$82</f>
        <v>0</v>
      </c>
      <c r="J18" s="39">
        <f>'Standing'!$J$82</f>
        <v>0</v>
      </c>
      <c r="K18" s="21"/>
      <c r="L18" s="21"/>
      <c r="M18" s="39">
        <f>'Standing'!$K$82</f>
        <v>0</v>
      </c>
      <c r="N18" s="39">
        <f>'Standing'!$L$82</f>
        <v>0</v>
      </c>
      <c r="O18" s="39">
        <f>'Standing'!$M$82</f>
        <v>0</v>
      </c>
      <c r="P18" s="39">
        <f>'Standing'!$N$82</f>
        <v>0</v>
      </c>
      <c r="Q18" s="39">
        <f>'Standing'!$O$82</f>
        <v>0</v>
      </c>
      <c r="R18" s="39">
        <f>'Standing'!$P$82</f>
        <v>0</v>
      </c>
      <c r="S18" s="39">
        <f>'Standing'!$Q$82</f>
        <v>0</v>
      </c>
      <c r="T18" s="39">
        <f>'Standing'!$R$82</f>
        <v>0</v>
      </c>
      <c r="U18" s="39">
        <f>'Standing'!$S$82</f>
        <v>0</v>
      </c>
      <c r="V18" s="21"/>
      <c r="W18" s="21"/>
      <c r="X18" s="17"/>
    </row>
    <row r="19" spans="1:24">
      <c r="A19" s="4" t="s">
        <v>188</v>
      </c>
      <c r="B19" s="39">
        <f>'Standing'!$B$83</f>
        <v>0</v>
      </c>
      <c r="C19" s="39">
        <f>'Standing'!$C$83</f>
        <v>0</v>
      </c>
      <c r="D19" s="39">
        <f>'Standing'!$D$83</f>
        <v>0</v>
      </c>
      <c r="E19" s="39">
        <f>'Standing'!$E$83</f>
        <v>0</v>
      </c>
      <c r="F19" s="39">
        <f>'Standing'!$F$83</f>
        <v>0</v>
      </c>
      <c r="G19" s="39">
        <f>'Standing'!$G$83</f>
        <v>0</v>
      </c>
      <c r="H19" s="39">
        <f>'Standing'!$H$83</f>
        <v>0</v>
      </c>
      <c r="I19" s="39">
        <f>'Standing'!$I$83</f>
        <v>0</v>
      </c>
      <c r="J19" s="39">
        <f>'Standing'!$J$83</f>
        <v>0</v>
      </c>
      <c r="K19" s="21"/>
      <c r="L19" s="21"/>
      <c r="M19" s="39">
        <f>'Standing'!$K$83</f>
        <v>0</v>
      </c>
      <c r="N19" s="39">
        <f>'Standing'!$L$83</f>
        <v>0</v>
      </c>
      <c r="O19" s="39">
        <f>'Standing'!$M$83</f>
        <v>0</v>
      </c>
      <c r="P19" s="39">
        <f>'Standing'!$N$83</f>
        <v>0</v>
      </c>
      <c r="Q19" s="39">
        <f>'Standing'!$O$83</f>
        <v>0</v>
      </c>
      <c r="R19" s="39">
        <f>'Standing'!$P$83</f>
        <v>0</v>
      </c>
      <c r="S19" s="39">
        <f>'Standing'!$Q$83</f>
        <v>0</v>
      </c>
      <c r="T19" s="39">
        <f>'Standing'!$R$83</f>
        <v>0</v>
      </c>
      <c r="U19" s="39">
        <f>'Standing'!$S$83</f>
        <v>0</v>
      </c>
      <c r="V19" s="21"/>
      <c r="W19" s="21"/>
      <c r="X19" s="17"/>
    </row>
    <row r="20" spans="1:24">
      <c r="A20" s="4" t="s">
        <v>232</v>
      </c>
      <c r="B20" s="39">
        <f>'Standing'!$B$84</f>
        <v>0</v>
      </c>
      <c r="C20" s="39">
        <f>'Standing'!$C$84</f>
        <v>0</v>
      </c>
      <c r="D20" s="39">
        <f>'Standing'!$D$84</f>
        <v>0</v>
      </c>
      <c r="E20" s="39">
        <f>'Standing'!$E$84</f>
        <v>0</v>
      </c>
      <c r="F20" s="39">
        <f>'Standing'!$F$84</f>
        <v>0</v>
      </c>
      <c r="G20" s="39">
        <f>'Standing'!$G$84</f>
        <v>0</v>
      </c>
      <c r="H20" s="39">
        <f>'Standing'!$H$84</f>
        <v>0</v>
      </c>
      <c r="I20" s="39">
        <f>'Standing'!$I$84</f>
        <v>0</v>
      </c>
      <c r="J20" s="39">
        <f>'Standing'!$J$84</f>
        <v>0</v>
      </c>
      <c r="K20" s="21"/>
      <c r="L20" s="21"/>
      <c r="M20" s="39">
        <f>'Standing'!$K$84</f>
        <v>0</v>
      </c>
      <c r="N20" s="39">
        <f>'Standing'!$L$84</f>
        <v>0</v>
      </c>
      <c r="O20" s="39">
        <f>'Standing'!$M$84</f>
        <v>0</v>
      </c>
      <c r="P20" s="39">
        <f>'Standing'!$N$84</f>
        <v>0</v>
      </c>
      <c r="Q20" s="39">
        <f>'Standing'!$O$84</f>
        <v>0</v>
      </c>
      <c r="R20" s="39">
        <f>'Standing'!$P$84</f>
        <v>0</v>
      </c>
      <c r="S20" s="39">
        <f>'Standing'!$Q$84</f>
        <v>0</v>
      </c>
      <c r="T20" s="39">
        <f>'Standing'!$R$84</f>
        <v>0</v>
      </c>
      <c r="U20" s="39">
        <f>'Standing'!$S$84</f>
        <v>0</v>
      </c>
      <c r="V20" s="21"/>
      <c r="W20" s="21"/>
      <c r="X20" s="17"/>
    </row>
    <row r="21" spans="1:24">
      <c r="A21" s="4" t="s">
        <v>189</v>
      </c>
      <c r="B21" s="39">
        <f>'Standing'!$B$85</f>
        <v>0</v>
      </c>
      <c r="C21" s="39">
        <f>'Standing'!$C$85</f>
        <v>0</v>
      </c>
      <c r="D21" s="39">
        <f>'Standing'!$D$85</f>
        <v>0</v>
      </c>
      <c r="E21" s="39">
        <f>'Standing'!$E$85</f>
        <v>0</v>
      </c>
      <c r="F21" s="39">
        <f>'Standing'!$F$85</f>
        <v>0</v>
      </c>
      <c r="G21" s="39">
        <f>'Standing'!$G$85</f>
        <v>0</v>
      </c>
      <c r="H21" s="39">
        <f>'Standing'!$H$85</f>
        <v>0</v>
      </c>
      <c r="I21" s="39">
        <f>'Standing'!$I$85</f>
        <v>0</v>
      </c>
      <c r="J21" s="39">
        <f>'Standing'!$J$85</f>
        <v>0</v>
      </c>
      <c r="K21" s="21"/>
      <c r="L21" s="21"/>
      <c r="M21" s="39">
        <f>'Standing'!$K$85</f>
        <v>0</v>
      </c>
      <c r="N21" s="39">
        <f>'Standing'!$L$85</f>
        <v>0</v>
      </c>
      <c r="O21" s="39">
        <f>'Standing'!$M$85</f>
        <v>0</v>
      </c>
      <c r="P21" s="39">
        <f>'Standing'!$N$85</f>
        <v>0</v>
      </c>
      <c r="Q21" s="39">
        <f>'Standing'!$O$85</f>
        <v>0</v>
      </c>
      <c r="R21" s="39">
        <f>'Standing'!$P$85</f>
        <v>0</v>
      </c>
      <c r="S21" s="39">
        <f>'Standing'!$Q$85</f>
        <v>0</v>
      </c>
      <c r="T21" s="39">
        <f>'Standing'!$R$85</f>
        <v>0</v>
      </c>
      <c r="U21" s="39">
        <f>'Standing'!$S$85</f>
        <v>0</v>
      </c>
      <c r="V21" s="21"/>
      <c r="W21" s="21"/>
      <c r="X21" s="17"/>
    </row>
    <row r="22" spans="1:24">
      <c r="A22" s="4" t="s">
        <v>190</v>
      </c>
      <c r="B22" s="39">
        <f>'Standing'!$B$86</f>
        <v>0</v>
      </c>
      <c r="C22" s="39">
        <f>'Standing'!$C$86</f>
        <v>0</v>
      </c>
      <c r="D22" s="39">
        <f>'Standing'!$D$86</f>
        <v>0</v>
      </c>
      <c r="E22" s="39">
        <f>'Standing'!$E$86</f>
        <v>0</v>
      </c>
      <c r="F22" s="39">
        <f>'Standing'!$F$86</f>
        <v>0</v>
      </c>
      <c r="G22" s="39">
        <f>'Standing'!$G$86</f>
        <v>0</v>
      </c>
      <c r="H22" s="39">
        <f>'Standing'!$H$86</f>
        <v>0</v>
      </c>
      <c r="I22" s="39">
        <f>'Standing'!$I$86</f>
        <v>0</v>
      </c>
      <c r="J22" s="39">
        <f>'Standing'!$J$86</f>
        <v>0</v>
      </c>
      <c r="K22" s="21"/>
      <c r="L22" s="21"/>
      <c r="M22" s="39">
        <f>'Standing'!$K$86</f>
        <v>0</v>
      </c>
      <c r="N22" s="39">
        <f>'Standing'!$L$86</f>
        <v>0</v>
      </c>
      <c r="O22" s="39">
        <f>'Standing'!$M$86</f>
        <v>0</v>
      </c>
      <c r="P22" s="39">
        <f>'Standing'!$N$86</f>
        <v>0</v>
      </c>
      <c r="Q22" s="39">
        <f>'Standing'!$O$86</f>
        <v>0</v>
      </c>
      <c r="R22" s="39">
        <f>'Standing'!$P$86</f>
        <v>0</v>
      </c>
      <c r="S22" s="39">
        <f>'Standing'!$Q$86</f>
        <v>0</v>
      </c>
      <c r="T22" s="39">
        <f>'Standing'!$R$86</f>
        <v>0</v>
      </c>
      <c r="U22" s="39">
        <f>'Standing'!$S$86</f>
        <v>0</v>
      </c>
      <c r="V22" s="21"/>
      <c r="W22" s="21"/>
      <c r="X22" s="17"/>
    </row>
    <row r="23" spans="1:24">
      <c r="A23" s="4" t="s">
        <v>210</v>
      </c>
      <c r="B23" s="39">
        <f>'Standing'!$B$87</f>
        <v>0</v>
      </c>
      <c r="C23" s="39">
        <f>'Standing'!$C$87</f>
        <v>0</v>
      </c>
      <c r="D23" s="39">
        <f>'Standing'!$D$87</f>
        <v>0</v>
      </c>
      <c r="E23" s="39">
        <f>'Standing'!$E$87</f>
        <v>0</v>
      </c>
      <c r="F23" s="39">
        <f>'Standing'!$F$87</f>
        <v>0</v>
      </c>
      <c r="G23" s="39">
        <f>'Standing'!$G$87</f>
        <v>0</v>
      </c>
      <c r="H23" s="39">
        <f>'Standing'!$H$87</f>
        <v>0</v>
      </c>
      <c r="I23" s="39">
        <f>'Standing'!$I$87</f>
        <v>0</v>
      </c>
      <c r="J23" s="39">
        <f>'Standing'!$J$87</f>
        <v>0</v>
      </c>
      <c r="K23" s="21"/>
      <c r="L23" s="21"/>
      <c r="M23" s="39">
        <f>'Standing'!$K$87</f>
        <v>0</v>
      </c>
      <c r="N23" s="39">
        <f>'Standing'!$L$87</f>
        <v>0</v>
      </c>
      <c r="O23" s="39">
        <f>'Standing'!$M$87</f>
        <v>0</v>
      </c>
      <c r="P23" s="39">
        <f>'Standing'!$N$87</f>
        <v>0</v>
      </c>
      <c r="Q23" s="39">
        <f>'Standing'!$O$87</f>
        <v>0</v>
      </c>
      <c r="R23" s="39">
        <f>'Standing'!$P$87</f>
        <v>0</v>
      </c>
      <c r="S23" s="39">
        <f>'Standing'!$Q$87</f>
        <v>0</v>
      </c>
      <c r="T23" s="39">
        <f>'Standing'!$R$87</f>
        <v>0</v>
      </c>
      <c r="U23" s="39">
        <f>'Standing'!$S$87</f>
        <v>0</v>
      </c>
      <c r="V23" s="21"/>
      <c r="W23" s="21"/>
      <c r="X23" s="17"/>
    </row>
    <row r="24" spans="1:24">
      <c r="A24" s="4" t="s">
        <v>191</v>
      </c>
      <c r="B24" s="39">
        <f>'Standing'!$B$88</f>
        <v>0</v>
      </c>
      <c r="C24" s="39">
        <f>'Standing'!$C$88</f>
        <v>0</v>
      </c>
      <c r="D24" s="39">
        <f>'Standing'!$D$88</f>
        <v>0</v>
      </c>
      <c r="E24" s="39">
        <f>'Standing'!$E$88</f>
        <v>0</v>
      </c>
      <c r="F24" s="39">
        <f>'Standing'!$F$88</f>
        <v>0</v>
      </c>
      <c r="G24" s="39">
        <f>'Standing'!$G$88</f>
        <v>0</v>
      </c>
      <c r="H24" s="39">
        <f>'Standing'!$H$88</f>
        <v>0</v>
      </c>
      <c r="I24" s="39">
        <f>'Standing'!$I$88</f>
        <v>0</v>
      </c>
      <c r="J24" s="39">
        <f>'Standing'!$J$88</f>
        <v>0</v>
      </c>
      <c r="K24" s="21"/>
      <c r="L24" s="21"/>
      <c r="M24" s="39">
        <f>'Standing'!$K$88</f>
        <v>0</v>
      </c>
      <c r="N24" s="39">
        <f>'Standing'!$L$88</f>
        <v>0</v>
      </c>
      <c r="O24" s="39">
        <f>'Standing'!$M$88</f>
        <v>0</v>
      </c>
      <c r="P24" s="39">
        <f>'Standing'!$N$88</f>
        <v>0</v>
      </c>
      <c r="Q24" s="39">
        <f>'Standing'!$O$88</f>
        <v>0</v>
      </c>
      <c r="R24" s="39">
        <f>'Standing'!$P$88</f>
        <v>0</v>
      </c>
      <c r="S24" s="39">
        <f>'Standing'!$Q$88</f>
        <v>0</v>
      </c>
      <c r="T24" s="39">
        <f>'Standing'!$R$88</f>
        <v>0</v>
      </c>
      <c r="U24" s="39">
        <f>'Standing'!$S$88</f>
        <v>0</v>
      </c>
      <c r="V24" s="21"/>
      <c r="W24" s="21"/>
      <c r="X24" s="17"/>
    </row>
    <row r="25" spans="1:24">
      <c r="A25" s="4" t="s">
        <v>192</v>
      </c>
      <c r="B25" s="39">
        <f>'Standing'!$B$89</f>
        <v>0</v>
      </c>
      <c r="C25" s="39">
        <f>'Standing'!$C$89</f>
        <v>0</v>
      </c>
      <c r="D25" s="39">
        <f>'Standing'!$D$89</f>
        <v>0</v>
      </c>
      <c r="E25" s="39">
        <f>'Standing'!$E$89</f>
        <v>0</v>
      </c>
      <c r="F25" s="39">
        <f>'Standing'!$F$89</f>
        <v>0</v>
      </c>
      <c r="G25" s="39">
        <f>'Standing'!$G$89</f>
        <v>0</v>
      </c>
      <c r="H25" s="39">
        <f>'Standing'!$H$89</f>
        <v>0</v>
      </c>
      <c r="I25" s="39">
        <f>'Standing'!$I$89</f>
        <v>0</v>
      </c>
      <c r="J25" s="39">
        <f>'Standing'!$J$89</f>
        <v>0</v>
      </c>
      <c r="K25" s="21"/>
      <c r="L25" s="21"/>
      <c r="M25" s="39">
        <f>'Standing'!$K$89</f>
        <v>0</v>
      </c>
      <c r="N25" s="39">
        <f>'Standing'!$L$89</f>
        <v>0</v>
      </c>
      <c r="O25" s="39">
        <f>'Standing'!$M$89</f>
        <v>0</v>
      </c>
      <c r="P25" s="39">
        <f>'Standing'!$N$89</f>
        <v>0</v>
      </c>
      <c r="Q25" s="39">
        <f>'Standing'!$O$89</f>
        <v>0</v>
      </c>
      <c r="R25" s="39">
        <f>'Standing'!$P$89</f>
        <v>0</v>
      </c>
      <c r="S25" s="39">
        <f>'Standing'!$Q$89</f>
        <v>0</v>
      </c>
      <c r="T25" s="39">
        <f>'Standing'!$R$89</f>
        <v>0</v>
      </c>
      <c r="U25" s="39">
        <f>'Standing'!$S$89</f>
        <v>0</v>
      </c>
      <c r="V25" s="21"/>
      <c r="W25" s="21"/>
      <c r="X25" s="17"/>
    </row>
    <row r="26" spans="1:24">
      <c r="A26" s="4" t="s">
        <v>193</v>
      </c>
      <c r="B26" s="39">
        <f>'Standing'!$B$90</f>
        <v>0</v>
      </c>
      <c r="C26" s="39">
        <f>'Standing'!$C$90</f>
        <v>0</v>
      </c>
      <c r="D26" s="39">
        <f>'Standing'!$D$90</f>
        <v>0</v>
      </c>
      <c r="E26" s="39">
        <f>'Standing'!$E$90</f>
        <v>0</v>
      </c>
      <c r="F26" s="39">
        <f>'Standing'!$F$90</f>
        <v>0</v>
      </c>
      <c r="G26" s="39">
        <f>'Standing'!$G$90</f>
        <v>0</v>
      </c>
      <c r="H26" s="39">
        <f>'Standing'!$H$90</f>
        <v>0</v>
      </c>
      <c r="I26" s="39">
        <f>'Standing'!$I$90</f>
        <v>0</v>
      </c>
      <c r="J26" s="39">
        <f>'Standing'!$J$90</f>
        <v>0</v>
      </c>
      <c r="K26" s="21"/>
      <c r="L26" s="21"/>
      <c r="M26" s="39">
        <f>'Standing'!$K$90</f>
        <v>0</v>
      </c>
      <c r="N26" s="39">
        <f>'Standing'!$L$90</f>
        <v>0</v>
      </c>
      <c r="O26" s="39">
        <f>'Standing'!$M$90</f>
        <v>0</v>
      </c>
      <c r="P26" s="39">
        <f>'Standing'!$N$90</f>
        <v>0</v>
      </c>
      <c r="Q26" s="39">
        <f>'Standing'!$O$90</f>
        <v>0</v>
      </c>
      <c r="R26" s="39">
        <f>'Standing'!$P$90</f>
        <v>0</v>
      </c>
      <c r="S26" s="39">
        <f>'Standing'!$Q$90</f>
        <v>0</v>
      </c>
      <c r="T26" s="39">
        <f>'Standing'!$R$90</f>
        <v>0</v>
      </c>
      <c r="U26" s="39">
        <f>'Standing'!$S$90</f>
        <v>0</v>
      </c>
      <c r="V26" s="21"/>
      <c r="W26" s="21"/>
      <c r="X26" s="17"/>
    </row>
    <row r="27" spans="1:24">
      <c r="A27" s="4" t="s">
        <v>194</v>
      </c>
      <c r="B27" s="39">
        <f>'Standing'!$B$91</f>
        <v>0</v>
      </c>
      <c r="C27" s="39">
        <f>'Standing'!$C$91</f>
        <v>0</v>
      </c>
      <c r="D27" s="39">
        <f>'Standing'!$D$91</f>
        <v>0</v>
      </c>
      <c r="E27" s="39">
        <f>'Standing'!$E$91</f>
        <v>0</v>
      </c>
      <c r="F27" s="39">
        <f>'Standing'!$F$91</f>
        <v>0</v>
      </c>
      <c r="G27" s="39">
        <f>'Standing'!$G$91</f>
        <v>0</v>
      </c>
      <c r="H27" s="39">
        <f>'Standing'!$H$91</f>
        <v>0</v>
      </c>
      <c r="I27" s="39">
        <f>'Standing'!$I$91</f>
        <v>0</v>
      </c>
      <c r="J27" s="39">
        <f>'Standing'!$J$91</f>
        <v>0</v>
      </c>
      <c r="K27" s="21"/>
      <c r="L27" s="21"/>
      <c r="M27" s="39">
        <f>'Standing'!$K$91</f>
        <v>0</v>
      </c>
      <c r="N27" s="39">
        <f>'Standing'!$L$91</f>
        <v>0</v>
      </c>
      <c r="O27" s="39">
        <f>'Standing'!$M$91</f>
        <v>0</v>
      </c>
      <c r="P27" s="39">
        <f>'Standing'!$N$91</f>
        <v>0</v>
      </c>
      <c r="Q27" s="39">
        <f>'Standing'!$O$91</f>
        <v>0</v>
      </c>
      <c r="R27" s="39">
        <f>'Standing'!$P$91</f>
        <v>0</v>
      </c>
      <c r="S27" s="39">
        <f>'Standing'!$Q$91</f>
        <v>0</v>
      </c>
      <c r="T27" s="39">
        <f>'Standing'!$R$91</f>
        <v>0</v>
      </c>
      <c r="U27" s="39">
        <f>'Standing'!$S$91</f>
        <v>0</v>
      </c>
      <c r="V27" s="21"/>
      <c r="W27" s="21"/>
      <c r="X27" s="17"/>
    </row>
    <row r="28" spans="1:24">
      <c r="A28" s="4" t="s">
        <v>211</v>
      </c>
      <c r="B28" s="39">
        <f>'Standing'!$B$92</f>
        <v>0</v>
      </c>
      <c r="C28" s="39">
        <f>'Standing'!$C$92</f>
        <v>0</v>
      </c>
      <c r="D28" s="39">
        <f>'Standing'!$D$92</f>
        <v>0</v>
      </c>
      <c r="E28" s="39">
        <f>'Standing'!$E$92</f>
        <v>0</v>
      </c>
      <c r="F28" s="39">
        <f>'Standing'!$F$92</f>
        <v>0</v>
      </c>
      <c r="G28" s="39">
        <f>'Standing'!$G$92</f>
        <v>0</v>
      </c>
      <c r="H28" s="39">
        <f>'Standing'!$H$92</f>
        <v>0</v>
      </c>
      <c r="I28" s="39">
        <f>'Standing'!$I$92</f>
        <v>0</v>
      </c>
      <c r="J28" s="39">
        <f>'Standing'!$J$92</f>
        <v>0</v>
      </c>
      <c r="K28" s="21"/>
      <c r="L28" s="21"/>
      <c r="M28" s="39">
        <f>'Standing'!$K$92</f>
        <v>0</v>
      </c>
      <c r="N28" s="39">
        <f>'Standing'!$L$92</f>
        <v>0</v>
      </c>
      <c r="O28" s="39">
        <f>'Standing'!$M$92</f>
        <v>0</v>
      </c>
      <c r="P28" s="39">
        <f>'Standing'!$N$92</f>
        <v>0</v>
      </c>
      <c r="Q28" s="39">
        <f>'Standing'!$O$92</f>
        <v>0</v>
      </c>
      <c r="R28" s="39">
        <f>'Standing'!$P$92</f>
        <v>0</v>
      </c>
      <c r="S28" s="39">
        <f>'Standing'!$Q$92</f>
        <v>0</v>
      </c>
      <c r="T28" s="39">
        <f>'Standing'!$R$92</f>
        <v>0</v>
      </c>
      <c r="U28" s="39">
        <f>'Standing'!$S$92</f>
        <v>0</v>
      </c>
      <c r="V28" s="21"/>
      <c r="W28" s="21"/>
      <c r="X28" s="17"/>
    </row>
    <row r="29" spans="1:24">
      <c r="A29" s="4" t="s">
        <v>233</v>
      </c>
      <c r="B29" s="39">
        <f>'Yard'!$B$81</f>
        <v>0</v>
      </c>
      <c r="C29" s="39">
        <f>'Yard'!$C$81</f>
        <v>0</v>
      </c>
      <c r="D29" s="39">
        <f>'Yard'!$D$81</f>
        <v>0</v>
      </c>
      <c r="E29" s="39">
        <f>'Yard'!$E$81</f>
        <v>0</v>
      </c>
      <c r="F29" s="39">
        <f>'Yard'!$F$81</f>
        <v>0</v>
      </c>
      <c r="G29" s="39">
        <f>'Yard'!$G$81</f>
        <v>0</v>
      </c>
      <c r="H29" s="39">
        <f>'Yard'!$H$81</f>
        <v>0</v>
      </c>
      <c r="I29" s="39">
        <f>'Yard'!$I$81</f>
        <v>0</v>
      </c>
      <c r="J29" s="39">
        <f>'Yard'!$J$81</f>
        <v>0</v>
      </c>
      <c r="K29" s="21"/>
      <c r="L29" s="21"/>
      <c r="M29" s="39">
        <f>'Yard'!$K$81</f>
        <v>0</v>
      </c>
      <c r="N29" s="39">
        <f>'Yard'!$L$81</f>
        <v>0</v>
      </c>
      <c r="O29" s="39">
        <f>'Yard'!$M$81</f>
        <v>0</v>
      </c>
      <c r="P29" s="39">
        <f>'Yard'!$N$81</f>
        <v>0</v>
      </c>
      <c r="Q29" s="39">
        <f>'Yard'!$O$81</f>
        <v>0</v>
      </c>
      <c r="R29" s="39">
        <f>'Yard'!$P$81</f>
        <v>0</v>
      </c>
      <c r="S29" s="39">
        <f>'Yard'!$Q$81</f>
        <v>0</v>
      </c>
      <c r="T29" s="39">
        <f>'Yard'!$R$81</f>
        <v>0</v>
      </c>
      <c r="U29" s="39">
        <f>'Yard'!$S$81</f>
        <v>0</v>
      </c>
      <c r="V29" s="39">
        <f>'Otex'!$B$162</f>
        <v>0</v>
      </c>
      <c r="W29" s="21"/>
      <c r="X29" s="17"/>
    </row>
    <row r="30" spans="1:24">
      <c r="A30" s="4" t="s">
        <v>234</v>
      </c>
      <c r="B30" s="39">
        <f>'Yard'!$B$82</f>
        <v>0</v>
      </c>
      <c r="C30" s="39">
        <f>'Yard'!$C$82</f>
        <v>0</v>
      </c>
      <c r="D30" s="39">
        <f>'Yard'!$D$82</f>
        <v>0</v>
      </c>
      <c r="E30" s="39">
        <f>'Yard'!$E$82</f>
        <v>0</v>
      </c>
      <c r="F30" s="39">
        <f>'Yard'!$F$82</f>
        <v>0</v>
      </c>
      <c r="G30" s="39">
        <f>'Yard'!$G$82</f>
        <v>0</v>
      </c>
      <c r="H30" s="39">
        <f>'Yard'!$H$82</f>
        <v>0</v>
      </c>
      <c r="I30" s="39">
        <f>'Yard'!$I$82</f>
        <v>0</v>
      </c>
      <c r="J30" s="39">
        <f>'Yard'!$J$82</f>
        <v>0</v>
      </c>
      <c r="K30" s="21"/>
      <c r="L30" s="21"/>
      <c r="M30" s="39">
        <f>'Yard'!$K$82</f>
        <v>0</v>
      </c>
      <c r="N30" s="39">
        <f>'Yard'!$L$82</f>
        <v>0</v>
      </c>
      <c r="O30" s="39">
        <f>'Yard'!$M$82</f>
        <v>0</v>
      </c>
      <c r="P30" s="39">
        <f>'Yard'!$N$82</f>
        <v>0</v>
      </c>
      <c r="Q30" s="39">
        <f>'Yard'!$O$82</f>
        <v>0</v>
      </c>
      <c r="R30" s="39">
        <f>'Yard'!$P$82</f>
        <v>0</v>
      </c>
      <c r="S30" s="39">
        <f>'Yard'!$Q$82</f>
        <v>0</v>
      </c>
      <c r="T30" s="39">
        <f>'Yard'!$R$82</f>
        <v>0</v>
      </c>
      <c r="U30" s="39">
        <f>'Yard'!$S$82</f>
        <v>0</v>
      </c>
      <c r="V30" s="39">
        <f>'Otex'!$B$163</f>
        <v>0</v>
      </c>
      <c r="W30" s="21"/>
      <c r="X30" s="17"/>
    </row>
    <row r="31" spans="1:24">
      <c r="A31" s="4" t="s">
        <v>235</v>
      </c>
      <c r="B31" s="39">
        <f>'Yard'!$B$83</f>
        <v>0</v>
      </c>
      <c r="C31" s="39">
        <f>'Yard'!$C$83</f>
        <v>0</v>
      </c>
      <c r="D31" s="39">
        <f>'Yard'!$D$83</f>
        <v>0</v>
      </c>
      <c r="E31" s="39">
        <f>'Yard'!$E$83</f>
        <v>0</v>
      </c>
      <c r="F31" s="39">
        <f>'Yard'!$F$83</f>
        <v>0</v>
      </c>
      <c r="G31" s="39">
        <f>'Yard'!$G$83</f>
        <v>0</v>
      </c>
      <c r="H31" s="39">
        <f>'Yard'!$H$83</f>
        <v>0</v>
      </c>
      <c r="I31" s="39">
        <f>'Yard'!$I$83</f>
        <v>0</v>
      </c>
      <c r="J31" s="39">
        <f>'Yard'!$J$83</f>
        <v>0</v>
      </c>
      <c r="K31" s="21"/>
      <c r="L31" s="21"/>
      <c r="M31" s="39">
        <f>'Yard'!$K$83</f>
        <v>0</v>
      </c>
      <c r="N31" s="39">
        <f>'Yard'!$L$83</f>
        <v>0</v>
      </c>
      <c r="O31" s="39">
        <f>'Yard'!$M$83</f>
        <v>0</v>
      </c>
      <c r="P31" s="39">
        <f>'Yard'!$N$83</f>
        <v>0</v>
      </c>
      <c r="Q31" s="39">
        <f>'Yard'!$O$83</f>
        <v>0</v>
      </c>
      <c r="R31" s="39">
        <f>'Yard'!$P$83</f>
        <v>0</v>
      </c>
      <c r="S31" s="39">
        <f>'Yard'!$Q$83</f>
        <v>0</v>
      </c>
      <c r="T31" s="39">
        <f>'Yard'!$R$83</f>
        <v>0</v>
      </c>
      <c r="U31" s="39">
        <f>'Yard'!$S$83</f>
        <v>0</v>
      </c>
      <c r="V31" s="39">
        <f>'Otex'!$B$164</f>
        <v>0</v>
      </c>
      <c r="W31" s="21"/>
      <c r="X31" s="17"/>
    </row>
    <row r="32" spans="1:24">
      <c r="A32" s="4" t="s">
        <v>236</v>
      </c>
      <c r="B32" s="39">
        <f>'Yard'!$B$84</f>
        <v>0</v>
      </c>
      <c r="C32" s="39">
        <f>'Yard'!$C$84</f>
        <v>0</v>
      </c>
      <c r="D32" s="39">
        <f>'Yard'!$D$84</f>
        <v>0</v>
      </c>
      <c r="E32" s="39">
        <f>'Yard'!$E$84</f>
        <v>0</v>
      </c>
      <c r="F32" s="39">
        <f>'Yard'!$F$84</f>
        <v>0</v>
      </c>
      <c r="G32" s="39">
        <f>'Yard'!$G$84</f>
        <v>0</v>
      </c>
      <c r="H32" s="39">
        <f>'Yard'!$H$84</f>
        <v>0</v>
      </c>
      <c r="I32" s="39">
        <f>'Yard'!$I$84</f>
        <v>0</v>
      </c>
      <c r="J32" s="39">
        <f>'Yard'!$J$84</f>
        <v>0</v>
      </c>
      <c r="K32" s="21"/>
      <c r="L32" s="21"/>
      <c r="M32" s="39">
        <f>'Yard'!$K$84</f>
        <v>0</v>
      </c>
      <c r="N32" s="39">
        <f>'Yard'!$L$84</f>
        <v>0</v>
      </c>
      <c r="O32" s="39">
        <f>'Yard'!$M$84</f>
        <v>0</v>
      </c>
      <c r="P32" s="39">
        <f>'Yard'!$N$84</f>
        <v>0</v>
      </c>
      <c r="Q32" s="39">
        <f>'Yard'!$O$84</f>
        <v>0</v>
      </c>
      <c r="R32" s="39">
        <f>'Yard'!$P$84</f>
        <v>0</v>
      </c>
      <c r="S32" s="39">
        <f>'Yard'!$Q$84</f>
        <v>0</v>
      </c>
      <c r="T32" s="39">
        <f>'Yard'!$R$84</f>
        <v>0</v>
      </c>
      <c r="U32" s="39">
        <f>'Yard'!$S$84</f>
        <v>0</v>
      </c>
      <c r="V32" s="39">
        <f>'Otex'!$B$165</f>
        <v>0</v>
      </c>
      <c r="W32" s="21"/>
      <c r="X32" s="17"/>
    </row>
    <row r="33" spans="1:24">
      <c r="A33" s="4" t="s">
        <v>237</v>
      </c>
      <c r="B33" s="39">
        <f>'Yard'!$B$85</f>
        <v>0</v>
      </c>
      <c r="C33" s="39">
        <f>'Yard'!$C$85</f>
        <v>0</v>
      </c>
      <c r="D33" s="39">
        <f>'Yard'!$D$85</f>
        <v>0</v>
      </c>
      <c r="E33" s="39">
        <f>'Yard'!$E$85</f>
        <v>0</v>
      </c>
      <c r="F33" s="39">
        <f>'Yard'!$F$85</f>
        <v>0</v>
      </c>
      <c r="G33" s="39">
        <f>'Yard'!$G$85</f>
        <v>0</v>
      </c>
      <c r="H33" s="39">
        <f>'Yard'!$H$85</f>
        <v>0</v>
      </c>
      <c r="I33" s="39">
        <f>'Yard'!$I$85</f>
        <v>0</v>
      </c>
      <c r="J33" s="39">
        <f>'Yard'!$J$85</f>
        <v>0</v>
      </c>
      <c r="K33" s="21"/>
      <c r="L33" s="21"/>
      <c r="M33" s="39">
        <f>'Yard'!$K$85</f>
        <v>0</v>
      </c>
      <c r="N33" s="39">
        <f>'Yard'!$L$85</f>
        <v>0</v>
      </c>
      <c r="O33" s="39">
        <f>'Yard'!$M$85</f>
        <v>0</v>
      </c>
      <c r="P33" s="39">
        <f>'Yard'!$N$85</f>
        <v>0</v>
      </c>
      <c r="Q33" s="39">
        <f>'Yard'!$O$85</f>
        <v>0</v>
      </c>
      <c r="R33" s="39">
        <f>'Yard'!$P$85</f>
        <v>0</v>
      </c>
      <c r="S33" s="39">
        <f>'Yard'!$Q$85</f>
        <v>0</v>
      </c>
      <c r="T33" s="39">
        <f>'Yard'!$R$85</f>
        <v>0</v>
      </c>
      <c r="U33" s="39">
        <f>'Yard'!$S$85</f>
        <v>0</v>
      </c>
      <c r="V33" s="39">
        <f>'Otex'!$B$166</f>
        <v>0</v>
      </c>
      <c r="W33" s="21"/>
      <c r="X33" s="17"/>
    </row>
    <row r="34" spans="1:24">
      <c r="A34" s="4" t="s">
        <v>195</v>
      </c>
      <c r="B34" s="39">
        <f>'Yard'!$B$42</f>
        <v>0</v>
      </c>
      <c r="C34" s="39">
        <f>'Yard'!$C$42</f>
        <v>0</v>
      </c>
      <c r="D34" s="39">
        <f>'Yard'!$D$42</f>
        <v>0</v>
      </c>
      <c r="E34" s="39">
        <f>'Yard'!$E$42</f>
        <v>0</v>
      </c>
      <c r="F34" s="39">
        <f>'Yard'!$F$42</f>
        <v>0</v>
      </c>
      <c r="G34" s="39">
        <f>'Yard'!$G$42</f>
        <v>0</v>
      </c>
      <c r="H34" s="39">
        <f>'Yard'!$H$42</f>
        <v>0</v>
      </c>
      <c r="I34" s="39">
        <f>'Yard'!$I$42</f>
        <v>0</v>
      </c>
      <c r="J34" s="39">
        <f>'Yard'!$J$42</f>
        <v>0</v>
      </c>
      <c r="K34" s="21"/>
      <c r="L34" s="21"/>
      <c r="M34" s="39">
        <f>'Yard'!$K$42</f>
        <v>0</v>
      </c>
      <c r="N34" s="39">
        <f>'Yard'!$L$42</f>
        <v>0</v>
      </c>
      <c r="O34" s="39">
        <f>'Yard'!$M$42</f>
        <v>0</v>
      </c>
      <c r="P34" s="39">
        <f>'Yard'!$N$42</f>
        <v>0</v>
      </c>
      <c r="Q34" s="39">
        <f>'Yard'!$O$42</f>
        <v>0</v>
      </c>
      <c r="R34" s="39">
        <f>'Yard'!$P$42</f>
        <v>0</v>
      </c>
      <c r="S34" s="39">
        <f>'Yard'!$Q$42</f>
        <v>0</v>
      </c>
      <c r="T34" s="39">
        <f>'Yard'!$R$42</f>
        <v>0</v>
      </c>
      <c r="U34" s="39">
        <f>'Yard'!$S$42</f>
        <v>0</v>
      </c>
      <c r="V34" s="21"/>
      <c r="W34" s="21"/>
      <c r="X34" s="17"/>
    </row>
    <row r="35" spans="1:24">
      <c r="A35" s="4" t="s">
        <v>196</v>
      </c>
      <c r="B35" s="39">
        <f>'Yard'!$B$43</f>
        <v>0</v>
      </c>
      <c r="C35" s="39">
        <f>'Yard'!$C$43</f>
        <v>0</v>
      </c>
      <c r="D35" s="39">
        <f>'Yard'!$D$43</f>
        <v>0</v>
      </c>
      <c r="E35" s="39">
        <f>'Yard'!$E$43</f>
        <v>0</v>
      </c>
      <c r="F35" s="39">
        <f>'Yard'!$F$43</f>
        <v>0</v>
      </c>
      <c r="G35" s="39">
        <f>'Yard'!$G$43</f>
        <v>0</v>
      </c>
      <c r="H35" s="39">
        <f>'Yard'!$H$43</f>
        <v>0</v>
      </c>
      <c r="I35" s="39">
        <f>'Yard'!$I$43</f>
        <v>0</v>
      </c>
      <c r="J35" s="39">
        <f>'Yard'!$J$43</f>
        <v>0</v>
      </c>
      <c r="K35" s="21"/>
      <c r="L35" s="21"/>
      <c r="M35" s="39">
        <f>'Yard'!$K$43</f>
        <v>0</v>
      </c>
      <c r="N35" s="39">
        <f>'Yard'!$L$43</f>
        <v>0</v>
      </c>
      <c r="O35" s="39">
        <f>'Yard'!$M$43</f>
        <v>0</v>
      </c>
      <c r="P35" s="39">
        <f>'Yard'!$N$43</f>
        <v>0</v>
      </c>
      <c r="Q35" s="39">
        <f>'Yard'!$O$43</f>
        <v>0</v>
      </c>
      <c r="R35" s="39">
        <f>'Yard'!$P$43</f>
        <v>0</v>
      </c>
      <c r="S35" s="39">
        <f>'Yard'!$Q$43</f>
        <v>0</v>
      </c>
      <c r="T35" s="39">
        <f>'Yard'!$R$43</f>
        <v>0</v>
      </c>
      <c r="U35" s="39">
        <f>'Yard'!$S$43</f>
        <v>0</v>
      </c>
      <c r="V35" s="21"/>
      <c r="W35" s="21"/>
      <c r="X35" s="17"/>
    </row>
    <row r="36" spans="1:24">
      <c r="A36" s="4" t="s">
        <v>197</v>
      </c>
      <c r="B36" s="39">
        <f>'Yard'!$B$44</f>
        <v>0</v>
      </c>
      <c r="C36" s="39">
        <f>'Yard'!$C$44</f>
        <v>0</v>
      </c>
      <c r="D36" s="39">
        <f>'Yard'!$D$44</f>
        <v>0</v>
      </c>
      <c r="E36" s="39">
        <f>'Yard'!$E$44</f>
        <v>0</v>
      </c>
      <c r="F36" s="39">
        <f>'Yard'!$F$44</f>
        <v>0</v>
      </c>
      <c r="G36" s="39">
        <f>'Yard'!$G$44</f>
        <v>0</v>
      </c>
      <c r="H36" s="39">
        <f>'Yard'!$H$44</f>
        <v>0</v>
      </c>
      <c r="I36" s="39">
        <f>'Yard'!$I$44</f>
        <v>0</v>
      </c>
      <c r="J36" s="39">
        <f>'Yard'!$J$44</f>
        <v>0</v>
      </c>
      <c r="K36" s="21"/>
      <c r="L36" s="21"/>
      <c r="M36" s="39">
        <f>'Yard'!$K$44</f>
        <v>0</v>
      </c>
      <c r="N36" s="39">
        <f>'Yard'!$L$44</f>
        <v>0</v>
      </c>
      <c r="O36" s="39">
        <f>'Yard'!$M$44</f>
        <v>0</v>
      </c>
      <c r="P36" s="39">
        <f>'Yard'!$N$44</f>
        <v>0</v>
      </c>
      <c r="Q36" s="39">
        <f>'Yard'!$O$44</f>
        <v>0</v>
      </c>
      <c r="R36" s="39">
        <f>'Yard'!$P$44</f>
        <v>0</v>
      </c>
      <c r="S36" s="39">
        <f>'Yard'!$Q$44</f>
        <v>0</v>
      </c>
      <c r="T36" s="39">
        <f>'Yard'!$R$44</f>
        <v>0</v>
      </c>
      <c r="U36" s="39">
        <f>'Yard'!$S$44</f>
        <v>0</v>
      </c>
      <c r="V36" s="21"/>
      <c r="W36" s="21"/>
      <c r="X36" s="17"/>
    </row>
    <row r="37" spans="1:24">
      <c r="A37" s="4" t="s">
        <v>198</v>
      </c>
      <c r="B37" s="39">
        <f>'Yard'!$B$45</f>
        <v>0</v>
      </c>
      <c r="C37" s="39">
        <f>'Yard'!$C$45</f>
        <v>0</v>
      </c>
      <c r="D37" s="39">
        <f>'Yard'!$D$45</f>
        <v>0</v>
      </c>
      <c r="E37" s="39">
        <f>'Yard'!$E$45</f>
        <v>0</v>
      </c>
      <c r="F37" s="39">
        <f>'Yard'!$F$45</f>
        <v>0</v>
      </c>
      <c r="G37" s="39">
        <f>'Yard'!$G$45</f>
        <v>0</v>
      </c>
      <c r="H37" s="39">
        <f>'Yard'!$H$45</f>
        <v>0</v>
      </c>
      <c r="I37" s="39">
        <f>'Yard'!$I$45</f>
        <v>0</v>
      </c>
      <c r="J37" s="39">
        <f>'Yard'!$J$45</f>
        <v>0</v>
      </c>
      <c r="K37" s="21"/>
      <c r="L37" s="21"/>
      <c r="M37" s="39">
        <f>'Yard'!$K$45</f>
        <v>0</v>
      </c>
      <c r="N37" s="39">
        <f>'Yard'!$L$45</f>
        <v>0</v>
      </c>
      <c r="O37" s="39">
        <f>'Yard'!$M$45</f>
        <v>0</v>
      </c>
      <c r="P37" s="39">
        <f>'Yard'!$N$45</f>
        <v>0</v>
      </c>
      <c r="Q37" s="39">
        <f>'Yard'!$O$45</f>
        <v>0</v>
      </c>
      <c r="R37" s="39">
        <f>'Yard'!$P$45</f>
        <v>0</v>
      </c>
      <c r="S37" s="39">
        <f>'Yard'!$Q$45</f>
        <v>0</v>
      </c>
      <c r="T37" s="39">
        <f>'Yard'!$R$45</f>
        <v>0</v>
      </c>
      <c r="U37" s="39">
        <f>'Yard'!$S$45</f>
        <v>0</v>
      </c>
      <c r="V37" s="21"/>
      <c r="W37" s="21"/>
      <c r="X37" s="17"/>
    </row>
    <row r="38" spans="1:24">
      <c r="A38" s="4" t="s">
        <v>199</v>
      </c>
      <c r="B38" s="39">
        <f>'Yard'!$B$86</f>
        <v>0</v>
      </c>
      <c r="C38" s="39">
        <f>'Yard'!$C$86</f>
        <v>0</v>
      </c>
      <c r="D38" s="39">
        <f>'Yard'!$D$86</f>
        <v>0</v>
      </c>
      <c r="E38" s="39">
        <f>'Yard'!$E$86</f>
        <v>0</v>
      </c>
      <c r="F38" s="39">
        <f>'Yard'!$F$86</f>
        <v>0</v>
      </c>
      <c r="G38" s="39">
        <f>'Yard'!$G$86</f>
        <v>0</v>
      </c>
      <c r="H38" s="39">
        <f>'Yard'!$H$86</f>
        <v>0</v>
      </c>
      <c r="I38" s="39">
        <f>'Yard'!$I$86</f>
        <v>0</v>
      </c>
      <c r="J38" s="39">
        <f>'Yard'!$J$86</f>
        <v>0</v>
      </c>
      <c r="K38" s="21"/>
      <c r="L38" s="21"/>
      <c r="M38" s="39">
        <f>'Yard'!$K$86</f>
        <v>0</v>
      </c>
      <c r="N38" s="39">
        <f>'Yard'!$L$86</f>
        <v>0</v>
      </c>
      <c r="O38" s="39">
        <f>'Yard'!$M$86</f>
        <v>0</v>
      </c>
      <c r="P38" s="39">
        <f>'Yard'!$N$86</f>
        <v>0</v>
      </c>
      <c r="Q38" s="39">
        <f>'Yard'!$O$86</f>
        <v>0</v>
      </c>
      <c r="R38" s="39">
        <f>'Yard'!$P$86</f>
        <v>0</v>
      </c>
      <c r="S38" s="39">
        <f>'Yard'!$Q$86</f>
        <v>0</v>
      </c>
      <c r="T38" s="39">
        <f>'Yard'!$R$86</f>
        <v>0</v>
      </c>
      <c r="U38" s="39">
        <f>'Yard'!$S$86</f>
        <v>0</v>
      </c>
      <c r="V38" s="21"/>
      <c r="W38" s="21"/>
      <c r="X38" s="17"/>
    </row>
    <row r="39" spans="1:24">
      <c r="A39" s="4" t="s">
        <v>200</v>
      </c>
      <c r="B39" s="39">
        <f>'Yard'!$B$87</f>
        <v>0</v>
      </c>
      <c r="C39" s="39">
        <f>'Yard'!$C$87</f>
        <v>0</v>
      </c>
      <c r="D39" s="39">
        <f>'Yard'!$D$87</f>
        <v>0</v>
      </c>
      <c r="E39" s="39">
        <f>'Yard'!$E$87</f>
        <v>0</v>
      </c>
      <c r="F39" s="39">
        <f>'Yard'!$F$87</f>
        <v>0</v>
      </c>
      <c r="G39" s="39">
        <f>'Yard'!$G$87</f>
        <v>0</v>
      </c>
      <c r="H39" s="39">
        <f>'Yard'!$H$87</f>
        <v>0</v>
      </c>
      <c r="I39" s="39">
        <f>'Yard'!$I$87</f>
        <v>0</v>
      </c>
      <c r="J39" s="39">
        <f>'Yard'!$J$87</f>
        <v>0</v>
      </c>
      <c r="K39" s="21"/>
      <c r="L39" s="21"/>
      <c r="M39" s="39">
        <f>'Yard'!$K$87</f>
        <v>0</v>
      </c>
      <c r="N39" s="39">
        <f>'Yard'!$L$87</f>
        <v>0</v>
      </c>
      <c r="O39" s="39">
        <f>'Yard'!$M$87</f>
        <v>0</v>
      </c>
      <c r="P39" s="39">
        <f>'Yard'!$N$87</f>
        <v>0</v>
      </c>
      <c r="Q39" s="39">
        <f>'Yard'!$O$87</f>
        <v>0</v>
      </c>
      <c r="R39" s="39">
        <f>'Yard'!$P$87</f>
        <v>0</v>
      </c>
      <c r="S39" s="39">
        <f>'Yard'!$Q$87</f>
        <v>0</v>
      </c>
      <c r="T39" s="39">
        <f>'Yard'!$R$87</f>
        <v>0</v>
      </c>
      <c r="U39" s="39">
        <f>'Yard'!$S$87</f>
        <v>0</v>
      </c>
      <c r="V39" s="21"/>
      <c r="W39" s="21"/>
      <c r="X39" s="17"/>
    </row>
    <row r="40" spans="1:24">
      <c r="A40" s="4" t="s">
        <v>201</v>
      </c>
      <c r="B40" s="39">
        <f>'Yard'!$B$48</f>
        <v>0</v>
      </c>
      <c r="C40" s="39">
        <f>'Yard'!$C$48</f>
        <v>0</v>
      </c>
      <c r="D40" s="39">
        <f>'Yard'!$D$48</f>
        <v>0</v>
      </c>
      <c r="E40" s="39">
        <f>'Yard'!$E$48</f>
        <v>0</v>
      </c>
      <c r="F40" s="39">
        <f>'Yard'!$F$48</f>
        <v>0</v>
      </c>
      <c r="G40" s="39">
        <f>'Yard'!$G$48</f>
        <v>0</v>
      </c>
      <c r="H40" s="39">
        <f>'Yard'!$H$48</f>
        <v>0</v>
      </c>
      <c r="I40" s="39">
        <f>'Yard'!$I$48</f>
        <v>0</v>
      </c>
      <c r="J40" s="39">
        <f>'Yard'!$J$48</f>
        <v>0</v>
      </c>
      <c r="K40" s="21"/>
      <c r="L40" s="21"/>
      <c r="M40" s="39">
        <f>'Yard'!$K$48</f>
        <v>0</v>
      </c>
      <c r="N40" s="39">
        <f>'Yard'!$L$48</f>
        <v>0</v>
      </c>
      <c r="O40" s="39">
        <f>'Yard'!$M$48</f>
        <v>0</v>
      </c>
      <c r="P40" s="39">
        <f>'Yard'!$N$48</f>
        <v>0</v>
      </c>
      <c r="Q40" s="39">
        <f>'Yard'!$O$48</f>
        <v>0</v>
      </c>
      <c r="R40" s="39">
        <f>'Yard'!$P$48</f>
        <v>0</v>
      </c>
      <c r="S40" s="39">
        <f>'Yard'!$Q$48</f>
        <v>0</v>
      </c>
      <c r="T40" s="39">
        <f>'Yard'!$R$48</f>
        <v>0</v>
      </c>
      <c r="U40" s="39">
        <f>'Yard'!$S$48</f>
        <v>0</v>
      </c>
      <c r="V40" s="21"/>
      <c r="W40" s="21"/>
      <c r="X40" s="17"/>
    </row>
    <row r="41" spans="1:24">
      <c r="A41" s="4" t="s">
        <v>202</v>
      </c>
      <c r="B41" s="39">
        <f>'Yard'!$B$49</f>
        <v>0</v>
      </c>
      <c r="C41" s="39">
        <f>'Yard'!$C$49</f>
        <v>0</v>
      </c>
      <c r="D41" s="39">
        <f>'Yard'!$D$49</f>
        <v>0</v>
      </c>
      <c r="E41" s="39">
        <f>'Yard'!$E$49</f>
        <v>0</v>
      </c>
      <c r="F41" s="39">
        <f>'Yard'!$F$49</f>
        <v>0</v>
      </c>
      <c r="G41" s="39">
        <f>'Yard'!$G$49</f>
        <v>0</v>
      </c>
      <c r="H41" s="39">
        <f>'Yard'!$H$49</f>
        <v>0</v>
      </c>
      <c r="I41" s="39">
        <f>'Yard'!$I$49</f>
        <v>0</v>
      </c>
      <c r="J41" s="39">
        <f>'Yard'!$J$49</f>
        <v>0</v>
      </c>
      <c r="K41" s="21"/>
      <c r="L41" s="21"/>
      <c r="M41" s="39">
        <f>'Yard'!$K$49</f>
        <v>0</v>
      </c>
      <c r="N41" s="39">
        <f>'Yard'!$L$49</f>
        <v>0</v>
      </c>
      <c r="O41" s="39">
        <f>'Yard'!$M$49</f>
        <v>0</v>
      </c>
      <c r="P41" s="39">
        <f>'Yard'!$N$49</f>
        <v>0</v>
      </c>
      <c r="Q41" s="39">
        <f>'Yard'!$O$49</f>
        <v>0</v>
      </c>
      <c r="R41" s="39">
        <f>'Yard'!$P$49</f>
        <v>0</v>
      </c>
      <c r="S41" s="39">
        <f>'Yard'!$Q$49</f>
        <v>0</v>
      </c>
      <c r="T41" s="39">
        <f>'Yard'!$R$49</f>
        <v>0</v>
      </c>
      <c r="U41" s="39">
        <f>'Yard'!$S$49</f>
        <v>0</v>
      </c>
      <c r="V41" s="21"/>
      <c r="W41" s="21"/>
      <c r="X41" s="17"/>
    </row>
    <row r="42" spans="1:24">
      <c r="A42" s="4" t="s">
        <v>203</v>
      </c>
      <c r="B42" s="39">
        <f>'Yard'!$B$88</f>
        <v>0</v>
      </c>
      <c r="C42" s="39">
        <f>'Yard'!$C$88</f>
        <v>0</v>
      </c>
      <c r="D42" s="39">
        <f>'Yard'!$D$88</f>
        <v>0</v>
      </c>
      <c r="E42" s="39">
        <f>'Yard'!$E$88</f>
        <v>0</v>
      </c>
      <c r="F42" s="39">
        <f>'Yard'!$F$88</f>
        <v>0</v>
      </c>
      <c r="G42" s="39">
        <f>'Yard'!$G$88</f>
        <v>0</v>
      </c>
      <c r="H42" s="39">
        <f>'Yard'!$H$88</f>
        <v>0</v>
      </c>
      <c r="I42" s="39">
        <f>'Yard'!$I$88</f>
        <v>0</v>
      </c>
      <c r="J42" s="39">
        <f>'Yard'!$J$88</f>
        <v>0</v>
      </c>
      <c r="K42" s="21"/>
      <c r="L42" s="21"/>
      <c r="M42" s="39">
        <f>'Yard'!$K$88</f>
        <v>0</v>
      </c>
      <c r="N42" s="39">
        <f>'Yard'!$L$88</f>
        <v>0</v>
      </c>
      <c r="O42" s="39">
        <f>'Yard'!$M$88</f>
        <v>0</v>
      </c>
      <c r="P42" s="39">
        <f>'Yard'!$N$88</f>
        <v>0</v>
      </c>
      <c r="Q42" s="39">
        <f>'Yard'!$O$88</f>
        <v>0</v>
      </c>
      <c r="R42" s="39">
        <f>'Yard'!$P$88</f>
        <v>0</v>
      </c>
      <c r="S42" s="39">
        <f>'Yard'!$Q$88</f>
        <v>0</v>
      </c>
      <c r="T42" s="39">
        <f>'Yard'!$R$88</f>
        <v>0</v>
      </c>
      <c r="U42" s="39">
        <f>'Yard'!$S$88</f>
        <v>0</v>
      </c>
      <c r="V42" s="21"/>
      <c r="W42" s="21"/>
      <c r="X42" s="17"/>
    </row>
    <row r="43" spans="1:24">
      <c r="A43" s="4" t="s">
        <v>204</v>
      </c>
      <c r="B43" s="39">
        <f>'Yard'!$B$89</f>
        <v>0</v>
      </c>
      <c r="C43" s="39">
        <f>'Yard'!$C$89</f>
        <v>0</v>
      </c>
      <c r="D43" s="39">
        <f>'Yard'!$D$89</f>
        <v>0</v>
      </c>
      <c r="E43" s="39">
        <f>'Yard'!$E$89</f>
        <v>0</v>
      </c>
      <c r="F43" s="39">
        <f>'Yard'!$F$89</f>
        <v>0</v>
      </c>
      <c r="G43" s="39">
        <f>'Yard'!$G$89</f>
        <v>0</v>
      </c>
      <c r="H43" s="39">
        <f>'Yard'!$H$89</f>
        <v>0</v>
      </c>
      <c r="I43" s="39">
        <f>'Yard'!$I$89</f>
        <v>0</v>
      </c>
      <c r="J43" s="39">
        <f>'Yard'!$J$89</f>
        <v>0</v>
      </c>
      <c r="K43" s="21"/>
      <c r="L43" s="21"/>
      <c r="M43" s="39">
        <f>'Yard'!$K$89</f>
        <v>0</v>
      </c>
      <c r="N43" s="39">
        <f>'Yard'!$L$89</f>
        <v>0</v>
      </c>
      <c r="O43" s="39">
        <f>'Yard'!$M$89</f>
        <v>0</v>
      </c>
      <c r="P43" s="39">
        <f>'Yard'!$N$89</f>
        <v>0</v>
      </c>
      <c r="Q43" s="39">
        <f>'Yard'!$O$89</f>
        <v>0</v>
      </c>
      <c r="R43" s="39">
        <f>'Yard'!$P$89</f>
        <v>0</v>
      </c>
      <c r="S43" s="39">
        <f>'Yard'!$Q$89</f>
        <v>0</v>
      </c>
      <c r="T43" s="39">
        <f>'Yard'!$R$89</f>
        <v>0</v>
      </c>
      <c r="U43" s="39">
        <f>'Yard'!$S$89</f>
        <v>0</v>
      </c>
      <c r="V43" s="21"/>
      <c r="W43" s="21"/>
      <c r="X43" s="17"/>
    </row>
    <row r="44" spans="1:24">
      <c r="A44" s="4" t="s">
        <v>212</v>
      </c>
      <c r="B44" s="39">
        <f>'Yard'!$B$52</f>
        <v>0</v>
      </c>
      <c r="C44" s="39">
        <f>'Yard'!$C$52</f>
        <v>0</v>
      </c>
      <c r="D44" s="39">
        <f>'Yard'!$D$52</f>
        <v>0</v>
      </c>
      <c r="E44" s="39">
        <f>'Yard'!$E$52</f>
        <v>0</v>
      </c>
      <c r="F44" s="39">
        <f>'Yard'!$F$52</f>
        <v>0</v>
      </c>
      <c r="G44" s="39">
        <f>'Yard'!$G$52</f>
        <v>0</v>
      </c>
      <c r="H44" s="39">
        <f>'Yard'!$H$52</f>
        <v>0</v>
      </c>
      <c r="I44" s="39">
        <f>'Yard'!$I$52</f>
        <v>0</v>
      </c>
      <c r="J44" s="39">
        <f>'Yard'!$J$52</f>
        <v>0</v>
      </c>
      <c r="K44" s="21"/>
      <c r="L44" s="21"/>
      <c r="M44" s="39">
        <f>'Yard'!$K$52</f>
        <v>0</v>
      </c>
      <c r="N44" s="39">
        <f>'Yard'!$L$52</f>
        <v>0</v>
      </c>
      <c r="O44" s="39">
        <f>'Yard'!$M$52</f>
        <v>0</v>
      </c>
      <c r="P44" s="39">
        <f>'Yard'!$N$52</f>
        <v>0</v>
      </c>
      <c r="Q44" s="39">
        <f>'Yard'!$O$52</f>
        <v>0</v>
      </c>
      <c r="R44" s="39">
        <f>'Yard'!$P$52</f>
        <v>0</v>
      </c>
      <c r="S44" s="39">
        <f>'Yard'!$Q$52</f>
        <v>0</v>
      </c>
      <c r="T44" s="39">
        <f>'Yard'!$R$52</f>
        <v>0</v>
      </c>
      <c r="U44" s="39">
        <f>'Yard'!$S$52</f>
        <v>0</v>
      </c>
      <c r="V44" s="21"/>
      <c r="W44" s="21"/>
      <c r="X44" s="17"/>
    </row>
    <row r="45" spans="1:24">
      <c r="A45" s="4" t="s">
        <v>213</v>
      </c>
      <c r="B45" s="39">
        <f>'Yard'!$B$53</f>
        <v>0</v>
      </c>
      <c r="C45" s="39">
        <f>'Yard'!$C$53</f>
        <v>0</v>
      </c>
      <c r="D45" s="39">
        <f>'Yard'!$D$53</f>
        <v>0</v>
      </c>
      <c r="E45" s="39">
        <f>'Yard'!$E$53</f>
        <v>0</v>
      </c>
      <c r="F45" s="39">
        <f>'Yard'!$F$53</f>
        <v>0</v>
      </c>
      <c r="G45" s="39">
        <f>'Yard'!$G$53</f>
        <v>0</v>
      </c>
      <c r="H45" s="39">
        <f>'Yard'!$H$53</f>
        <v>0</v>
      </c>
      <c r="I45" s="39">
        <f>'Yard'!$I$53</f>
        <v>0</v>
      </c>
      <c r="J45" s="39">
        <f>'Yard'!$J$53</f>
        <v>0</v>
      </c>
      <c r="K45" s="21"/>
      <c r="L45" s="21"/>
      <c r="M45" s="39">
        <f>'Yard'!$K$53</f>
        <v>0</v>
      </c>
      <c r="N45" s="39">
        <f>'Yard'!$L$53</f>
        <v>0</v>
      </c>
      <c r="O45" s="39">
        <f>'Yard'!$M$53</f>
        <v>0</v>
      </c>
      <c r="P45" s="39">
        <f>'Yard'!$N$53</f>
        <v>0</v>
      </c>
      <c r="Q45" s="39">
        <f>'Yard'!$O$53</f>
        <v>0</v>
      </c>
      <c r="R45" s="39">
        <f>'Yard'!$P$53</f>
        <v>0</v>
      </c>
      <c r="S45" s="39">
        <f>'Yard'!$Q$53</f>
        <v>0</v>
      </c>
      <c r="T45" s="39">
        <f>'Yard'!$R$53</f>
        <v>0</v>
      </c>
      <c r="U45" s="39">
        <f>'Yard'!$S$53</f>
        <v>0</v>
      </c>
      <c r="V45" s="21"/>
      <c r="W45" s="21"/>
      <c r="X45" s="17"/>
    </row>
    <row r="46" spans="1:24">
      <c r="A46" s="4" t="s">
        <v>214</v>
      </c>
      <c r="B46" s="39">
        <f>'Yard'!$B$90</f>
        <v>0</v>
      </c>
      <c r="C46" s="39">
        <f>'Yard'!$C$90</f>
        <v>0</v>
      </c>
      <c r="D46" s="39">
        <f>'Yard'!$D$90</f>
        <v>0</v>
      </c>
      <c r="E46" s="39">
        <f>'Yard'!$E$90</f>
        <v>0</v>
      </c>
      <c r="F46" s="39">
        <f>'Yard'!$F$90</f>
        <v>0</v>
      </c>
      <c r="G46" s="39">
        <f>'Yard'!$G$90</f>
        <v>0</v>
      </c>
      <c r="H46" s="39">
        <f>'Yard'!$H$90</f>
        <v>0</v>
      </c>
      <c r="I46" s="39">
        <f>'Yard'!$I$90</f>
        <v>0</v>
      </c>
      <c r="J46" s="39">
        <f>'Yard'!$J$90</f>
        <v>0</v>
      </c>
      <c r="K46" s="21"/>
      <c r="L46" s="21"/>
      <c r="M46" s="39">
        <f>'Yard'!$K$90</f>
        <v>0</v>
      </c>
      <c r="N46" s="39">
        <f>'Yard'!$L$90</f>
        <v>0</v>
      </c>
      <c r="O46" s="39">
        <f>'Yard'!$M$90</f>
        <v>0</v>
      </c>
      <c r="P46" s="39">
        <f>'Yard'!$N$90</f>
        <v>0</v>
      </c>
      <c r="Q46" s="39">
        <f>'Yard'!$O$90</f>
        <v>0</v>
      </c>
      <c r="R46" s="39">
        <f>'Yard'!$P$90</f>
        <v>0</v>
      </c>
      <c r="S46" s="39">
        <f>'Yard'!$Q$90</f>
        <v>0</v>
      </c>
      <c r="T46" s="39">
        <f>'Yard'!$R$90</f>
        <v>0</v>
      </c>
      <c r="U46" s="39">
        <f>'Yard'!$S$90</f>
        <v>0</v>
      </c>
      <c r="V46" s="21"/>
      <c r="W46" s="21"/>
      <c r="X46" s="17"/>
    </row>
    <row r="47" spans="1:24">
      <c r="A47" s="4" t="s">
        <v>215</v>
      </c>
      <c r="B47" s="39">
        <f>'Yard'!$B$91</f>
        <v>0</v>
      </c>
      <c r="C47" s="39">
        <f>'Yard'!$C$91</f>
        <v>0</v>
      </c>
      <c r="D47" s="39">
        <f>'Yard'!$D$91</f>
        <v>0</v>
      </c>
      <c r="E47" s="39">
        <f>'Yard'!$E$91</f>
        <v>0</v>
      </c>
      <c r="F47" s="39">
        <f>'Yard'!$F$91</f>
        <v>0</v>
      </c>
      <c r="G47" s="39">
        <f>'Yard'!$G$91</f>
        <v>0</v>
      </c>
      <c r="H47" s="39">
        <f>'Yard'!$H$91</f>
        <v>0</v>
      </c>
      <c r="I47" s="39">
        <f>'Yard'!$I$91</f>
        <v>0</v>
      </c>
      <c r="J47" s="39">
        <f>'Yard'!$J$91</f>
        <v>0</v>
      </c>
      <c r="K47" s="21"/>
      <c r="L47" s="21"/>
      <c r="M47" s="39">
        <f>'Yard'!$K$91</f>
        <v>0</v>
      </c>
      <c r="N47" s="39">
        <f>'Yard'!$L$91</f>
        <v>0</v>
      </c>
      <c r="O47" s="39">
        <f>'Yard'!$M$91</f>
        <v>0</v>
      </c>
      <c r="P47" s="39">
        <f>'Yard'!$N$91</f>
        <v>0</v>
      </c>
      <c r="Q47" s="39">
        <f>'Yard'!$O$91</f>
        <v>0</v>
      </c>
      <c r="R47" s="39">
        <f>'Yard'!$P$91</f>
        <v>0</v>
      </c>
      <c r="S47" s="39">
        <f>'Yard'!$Q$91</f>
        <v>0</v>
      </c>
      <c r="T47" s="39">
        <f>'Yard'!$R$91</f>
        <v>0</v>
      </c>
      <c r="U47" s="39">
        <f>'Yard'!$S$91</f>
        <v>0</v>
      </c>
      <c r="V47" s="21"/>
      <c r="W47" s="21"/>
      <c r="X47" s="17"/>
    </row>
    <row r="49" spans="1:24" ht="21" customHeight="1">
      <c r="A49" s="1" t="s">
        <v>1102</v>
      </c>
    </row>
    <row r="50" spans="1:24">
      <c r="A50" s="3" t="s">
        <v>383</v>
      </c>
    </row>
    <row r="51" spans="1:24">
      <c r="A51" s="33" t="s">
        <v>1103</v>
      </c>
    </row>
    <row r="52" spans="1:24">
      <c r="A52" s="33" t="s">
        <v>1104</v>
      </c>
    </row>
    <row r="53" spans="1:24">
      <c r="A53" s="33" t="s">
        <v>1105</v>
      </c>
    </row>
    <row r="54" spans="1:24">
      <c r="A54" s="33" t="s">
        <v>1106</v>
      </c>
    </row>
    <row r="55" spans="1:24">
      <c r="A55" s="33" t="s">
        <v>1107</v>
      </c>
    </row>
    <row r="56" spans="1:24">
      <c r="A56" s="3" t="s">
        <v>472</v>
      </c>
    </row>
    <row r="58" spans="1:24">
      <c r="B58" s="15" t="s">
        <v>153</v>
      </c>
      <c r="C58" s="15" t="s">
        <v>338</v>
      </c>
      <c r="D58" s="15" t="s">
        <v>339</v>
      </c>
      <c r="E58" s="15" t="s">
        <v>340</v>
      </c>
      <c r="F58" s="15" t="s">
        <v>341</v>
      </c>
      <c r="G58" s="15" t="s">
        <v>342</v>
      </c>
      <c r="H58" s="15" t="s">
        <v>343</v>
      </c>
      <c r="I58" s="15" t="s">
        <v>344</v>
      </c>
      <c r="J58" s="15" t="s">
        <v>345</v>
      </c>
      <c r="K58" s="15" t="s">
        <v>495</v>
      </c>
      <c r="L58" s="15" t="s">
        <v>507</v>
      </c>
      <c r="M58" s="15" t="s">
        <v>326</v>
      </c>
      <c r="N58" s="15" t="s">
        <v>913</v>
      </c>
      <c r="O58" s="15" t="s">
        <v>914</v>
      </c>
      <c r="P58" s="15" t="s">
        <v>915</v>
      </c>
      <c r="Q58" s="15" t="s">
        <v>916</v>
      </c>
      <c r="R58" s="15" t="s">
        <v>917</v>
      </c>
      <c r="S58" s="15" t="s">
        <v>918</v>
      </c>
      <c r="T58" s="15" t="s">
        <v>919</v>
      </c>
      <c r="U58" s="15" t="s">
        <v>920</v>
      </c>
      <c r="V58" s="15" t="s">
        <v>921</v>
      </c>
      <c r="W58" s="15" t="s">
        <v>922</v>
      </c>
    </row>
    <row r="59" spans="1:24">
      <c r="A59" s="4" t="s">
        <v>185</v>
      </c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17"/>
    </row>
    <row r="60" spans="1:24">
      <c r="A60" s="4" t="s">
        <v>186</v>
      </c>
      <c r="B60" s="39">
        <f>'Standing'!$B$106</f>
        <v>0</v>
      </c>
      <c r="C60" s="39">
        <f>'Standing'!$C$106</f>
        <v>0</v>
      </c>
      <c r="D60" s="39">
        <f>'Standing'!$D$106</f>
        <v>0</v>
      </c>
      <c r="E60" s="39">
        <f>'Standing'!$E$106</f>
        <v>0</v>
      </c>
      <c r="F60" s="39">
        <f>'Standing'!$F$106</f>
        <v>0</v>
      </c>
      <c r="G60" s="39">
        <f>'Standing'!$G$106</f>
        <v>0</v>
      </c>
      <c r="H60" s="39">
        <f>'Standing'!$H$106</f>
        <v>0</v>
      </c>
      <c r="I60" s="39">
        <f>'Standing'!$I$106</f>
        <v>0</v>
      </c>
      <c r="J60" s="39">
        <f>'Standing'!$J$106</f>
        <v>0</v>
      </c>
      <c r="K60" s="21"/>
      <c r="L60" s="21"/>
      <c r="M60" s="39">
        <f>'Standing'!$K$106</f>
        <v>0</v>
      </c>
      <c r="N60" s="39">
        <f>'Standing'!$L$106</f>
        <v>0</v>
      </c>
      <c r="O60" s="39">
        <f>'Standing'!$M$106</f>
        <v>0</v>
      </c>
      <c r="P60" s="39">
        <f>'Standing'!$N$106</f>
        <v>0</v>
      </c>
      <c r="Q60" s="39">
        <f>'Standing'!$O$106</f>
        <v>0</v>
      </c>
      <c r="R60" s="39">
        <f>'Standing'!$P$106</f>
        <v>0</v>
      </c>
      <c r="S60" s="39">
        <f>'Standing'!$Q$106</f>
        <v>0</v>
      </c>
      <c r="T60" s="39">
        <f>'Standing'!$R$106</f>
        <v>0</v>
      </c>
      <c r="U60" s="39">
        <f>'Standing'!$S$106</f>
        <v>0</v>
      </c>
      <c r="V60" s="21"/>
      <c r="W60" s="21"/>
      <c r="X60" s="17"/>
    </row>
    <row r="61" spans="1:24">
      <c r="A61" s="4" t="s">
        <v>231</v>
      </c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17"/>
    </row>
    <row r="62" spans="1:24">
      <c r="A62" s="4" t="s">
        <v>187</v>
      </c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17"/>
    </row>
    <row r="63" spans="1:24">
      <c r="A63" s="4" t="s">
        <v>188</v>
      </c>
      <c r="B63" s="39">
        <f>'Standing'!$B$107</f>
        <v>0</v>
      </c>
      <c r="C63" s="39">
        <f>'Standing'!$C$107</f>
        <v>0</v>
      </c>
      <c r="D63" s="39">
        <f>'Standing'!$D$107</f>
        <v>0</v>
      </c>
      <c r="E63" s="39">
        <f>'Standing'!$E$107</f>
        <v>0</v>
      </c>
      <c r="F63" s="39">
        <f>'Standing'!$F$107</f>
        <v>0</v>
      </c>
      <c r="G63" s="39">
        <f>'Standing'!$G$107</f>
        <v>0</v>
      </c>
      <c r="H63" s="39">
        <f>'Standing'!$H$107</f>
        <v>0</v>
      </c>
      <c r="I63" s="39">
        <f>'Standing'!$I$107</f>
        <v>0</v>
      </c>
      <c r="J63" s="39">
        <f>'Standing'!$J$107</f>
        <v>0</v>
      </c>
      <c r="K63" s="21"/>
      <c r="L63" s="21"/>
      <c r="M63" s="39">
        <f>'Standing'!$K$107</f>
        <v>0</v>
      </c>
      <c r="N63" s="39">
        <f>'Standing'!$L$107</f>
        <v>0</v>
      </c>
      <c r="O63" s="39">
        <f>'Standing'!$M$107</f>
        <v>0</v>
      </c>
      <c r="P63" s="39">
        <f>'Standing'!$N$107</f>
        <v>0</v>
      </c>
      <c r="Q63" s="39">
        <f>'Standing'!$O$107</f>
        <v>0</v>
      </c>
      <c r="R63" s="39">
        <f>'Standing'!$P$107</f>
        <v>0</v>
      </c>
      <c r="S63" s="39">
        <f>'Standing'!$Q$107</f>
        <v>0</v>
      </c>
      <c r="T63" s="39">
        <f>'Standing'!$R$107</f>
        <v>0</v>
      </c>
      <c r="U63" s="39">
        <f>'Standing'!$S$107</f>
        <v>0</v>
      </c>
      <c r="V63" s="21"/>
      <c r="W63" s="21"/>
      <c r="X63" s="17"/>
    </row>
    <row r="64" spans="1:24">
      <c r="A64" s="4" t="s">
        <v>232</v>
      </c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17"/>
    </row>
    <row r="65" spans="1:24">
      <c r="A65" s="4" t="s">
        <v>189</v>
      </c>
      <c r="B65" s="39">
        <f>'Standing'!$B$108</f>
        <v>0</v>
      </c>
      <c r="C65" s="39">
        <f>'Standing'!$C$108</f>
        <v>0</v>
      </c>
      <c r="D65" s="39">
        <f>'Standing'!$D$108</f>
        <v>0</v>
      </c>
      <c r="E65" s="39">
        <f>'Standing'!$E$108</f>
        <v>0</v>
      </c>
      <c r="F65" s="39">
        <f>'Standing'!$F$108</f>
        <v>0</v>
      </c>
      <c r="G65" s="39">
        <f>'Standing'!$G$108</f>
        <v>0</v>
      </c>
      <c r="H65" s="39">
        <f>'Standing'!$H$108</f>
        <v>0</v>
      </c>
      <c r="I65" s="39">
        <f>'Standing'!$I$108</f>
        <v>0</v>
      </c>
      <c r="J65" s="39">
        <f>'Standing'!$J$108</f>
        <v>0</v>
      </c>
      <c r="K65" s="21"/>
      <c r="L65" s="21"/>
      <c r="M65" s="39">
        <f>'Standing'!$K$108</f>
        <v>0</v>
      </c>
      <c r="N65" s="39">
        <f>'Standing'!$L$108</f>
        <v>0</v>
      </c>
      <c r="O65" s="39">
        <f>'Standing'!$M$108</f>
        <v>0</v>
      </c>
      <c r="P65" s="39">
        <f>'Standing'!$N$108</f>
        <v>0</v>
      </c>
      <c r="Q65" s="39">
        <f>'Standing'!$O$108</f>
        <v>0</v>
      </c>
      <c r="R65" s="39">
        <f>'Standing'!$P$108</f>
        <v>0</v>
      </c>
      <c r="S65" s="39">
        <f>'Standing'!$Q$108</f>
        <v>0</v>
      </c>
      <c r="T65" s="39">
        <f>'Standing'!$R$108</f>
        <v>0</v>
      </c>
      <c r="U65" s="39">
        <f>'Standing'!$S$108</f>
        <v>0</v>
      </c>
      <c r="V65" s="21"/>
      <c r="W65" s="21"/>
      <c r="X65" s="17"/>
    </row>
    <row r="66" spans="1:24">
      <c r="A66" s="4" t="s">
        <v>190</v>
      </c>
      <c r="B66" s="39">
        <f>'Standing'!$B$109</f>
        <v>0</v>
      </c>
      <c r="C66" s="39">
        <f>'Standing'!$C$109</f>
        <v>0</v>
      </c>
      <c r="D66" s="39">
        <f>'Standing'!$D$109</f>
        <v>0</v>
      </c>
      <c r="E66" s="39">
        <f>'Standing'!$E$109</f>
        <v>0</v>
      </c>
      <c r="F66" s="39">
        <f>'Standing'!$F$109</f>
        <v>0</v>
      </c>
      <c r="G66" s="39">
        <f>'Standing'!$G$109</f>
        <v>0</v>
      </c>
      <c r="H66" s="39">
        <f>'Standing'!$H$109</f>
        <v>0</v>
      </c>
      <c r="I66" s="39">
        <f>'Standing'!$I$109</f>
        <v>0</v>
      </c>
      <c r="J66" s="39">
        <f>'Standing'!$J$109</f>
        <v>0</v>
      </c>
      <c r="K66" s="21"/>
      <c r="L66" s="21"/>
      <c r="M66" s="39">
        <f>'Standing'!$K$109</f>
        <v>0</v>
      </c>
      <c r="N66" s="39">
        <f>'Standing'!$L$109</f>
        <v>0</v>
      </c>
      <c r="O66" s="39">
        <f>'Standing'!$M$109</f>
        <v>0</v>
      </c>
      <c r="P66" s="39">
        <f>'Standing'!$N$109</f>
        <v>0</v>
      </c>
      <c r="Q66" s="39">
        <f>'Standing'!$O$109</f>
        <v>0</v>
      </c>
      <c r="R66" s="39">
        <f>'Standing'!$P$109</f>
        <v>0</v>
      </c>
      <c r="S66" s="39">
        <f>'Standing'!$Q$109</f>
        <v>0</v>
      </c>
      <c r="T66" s="39">
        <f>'Standing'!$R$109</f>
        <v>0</v>
      </c>
      <c r="U66" s="39">
        <f>'Standing'!$S$109</f>
        <v>0</v>
      </c>
      <c r="V66" s="21"/>
      <c r="W66" s="21"/>
      <c r="X66" s="17"/>
    </row>
    <row r="67" spans="1:24">
      <c r="A67" s="4" t="s">
        <v>210</v>
      </c>
      <c r="B67" s="39">
        <f>'Standing'!$B$110</f>
        <v>0</v>
      </c>
      <c r="C67" s="39">
        <f>'Standing'!$C$110</f>
        <v>0</v>
      </c>
      <c r="D67" s="39">
        <f>'Standing'!$D$110</f>
        <v>0</v>
      </c>
      <c r="E67" s="39">
        <f>'Standing'!$E$110</f>
        <v>0</v>
      </c>
      <c r="F67" s="39">
        <f>'Standing'!$F$110</f>
        <v>0</v>
      </c>
      <c r="G67" s="39">
        <f>'Standing'!$G$110</f>
        <v>0</v>
      </c>
      <c r="H67" s="39">
        <f>'Standing'!$H$110</f>
        <v>0</v>
      </c>
      <c r="I67" s="39">
        <f>'Standing'!$I$110</f>
        <v>0</v>
      </c>
      <c r="J67" s="39">
        <f>'Standing'!$J$110</f>
        <v>0</v>
      </c>
      <c r="K67" s="21"/>
      <c r="L67" s="21"/>
      <c r="M67" s="39">
        <f>'Standing'!$K$110</f>
        <v>0</v>
      </c>
      <c r="N67" s="39">
        <f>'Standing'!$L$110</f>
        <v>0</v>
      </c>
      <c r="O67" s="39">
        <f>'Standing'!$M$110</f>
        <v>0</v>
      </c>
      <c r="P67" s="39">
        <f>'Standing'!$N$110</f>
        <v>0</v>
      </c>
      <c r="Q67" s="39">
        <f>'Standing'!$O$110</f>
        <v>0</v>
      </c>
      <c r="R67" s="39">
        <f>'Standing'!$P$110</f>
        <v>0</v>
      </c>
      <c r="S67" s="39">
        <f>'Standing'!$Q$110</f>
        <v>0</v>
      </c>
      <c r="T67" s="39">
        <f>'Standing'!$R$110</f>
        <v>0</v>
      </c>
      <c r="U67" s="39">
        <f>'Standing'!$S$110</f>
        <v>0</v>
      </c>
      <c r="V67" s="21"/>
      <c r="W67" s="21"/>
      <c r="X67" s="17"/>
    </row>
    <row r="68" spans="1:24">
      <c r="A68" s="4" t="s">
        <v>191</v>
      </c>
      <c r="B68" s="39">
        <f>'Standing'!$B$111</f>
        <v>0</v>
      </c>
      <c r="C68" s="39">
        <f>'Standing'!$C$111</f>
        <v>0</v>
      </c>
      <c r="D68" s="39">
        <f>'Standing'!$D$111</f>
        <v>0</v>
      </c>
      <c r="E68" s="39">
        <f>'Standing'!$E$111</f>
        <v>0</v>
      </c>
      <c r="F68" s="39">
        <f>'Standing'!$F$111</f>
        <v>0</v>
      </c>
      <c r="G68" s="39">
        <f>'Standing'!$G$111</f>
        <v>0</v>
      </c>
      <c r="H68" s="39">
        <f>'Standing'!$H$111</f>
        <v>0</v>
      </c>
      <c r="I68" s="39">
        <f>'Standing'!$I$111</f>
        <v>0</v>
      </c>
      <c r="J68" s="39">
        <f>'Standing'!$J$111</f>
        <v>0</v>
      </c>
      <c r="K68" s="21"/>
      <c r="L68" s="21"/>
      <c r="M68" s="39">
        <f>'Standing'!$K$111</f>
        <v>0</v>
      </c>
      <c r="N68" s="39">
        <f>'Standing'!$L$111</f>
        <v>0</v>
      </c>
      <c r="O68" s="39">
        <f>'Standing'!$M$111</f>
        <v>0</v>
      </c>
      <c r="P68" s="39">
        <f>'Standing'!$N$111</f>
        <v>0</v>
      </c>
      <c r="Q68" s="39">
        <f>'Standing'!$O$111</f>
        <v>0</v>
      </c>
      <c r="R68" s="39">
        <f>'Standing'!$P$111</f>
        <v>0</v>
      </c>
      <c r="S68" s="39">
        <f>'Standing'!$Q$111</f>
        <v>0</v>
      </c>
      <c r="T68" s="39">
        <f>'Standing'!$R$111</f>
        <v>0</v>
      </c>
      <c r="U68" s="39">
        <f>'Standing'!$S$111</f>
        <v>0</v>
      </c>
      <c r="V68" s="21"/>
      <c r="W68" s="21"/>
      <c r="X68" s="17"/>
    </row>
    <row r="69" spans="1:24">
      <c r="A69" s="4" t="s">
        <v>192</v>
      </c>
      <c r="B69" s="39">
        <f>'Standing'!$B$112</f>
        <v>0</v>
      </c>
      <c r="C69" s="39">
        <f>'Standing'!$C$112</f>
        <v>0</v>
      </c>
      <c r="D69" s="39">
        <f>'Standing'!$D$112</f>
        <v>0</v>
      </c>
      <c r="E69" s="39">
        <f>'Standing'!$E$112</f>
        <v>0</v>
      </c>
      <c r="F69" s="39">
        <f>'Standing'!$F$112</f>
        <v>0</v>
      </c>
      <c r="G69" s="39">
        <f>'Standing'!$G$112</f>
        <v>0</v>
      </c>
      <c r="H69" s="39">
        <f>'Standing'!$H$112</f>
        <v>0</v>
      </c>
      <c r="I69" s="39">
        <f>'Standing'!$I$112</f>
        <v>0</v>
      </c>
      <c r="J69" s="39">
        <f>'Standing'!$J$112</f>
        <v>0</v>
      </c>
      <c r="K69" s="21"/>
      <c r="L69" s="21"/>
      <c r="M69" s="39">
        <f>'Standing'!$K$112</f>
        <v>0</v>
      </c>
      <c r="N69" s="39">
        <f>'Standing'!$L$112</f>
        <v>0</v>
      </c>
      <c r="O69" s="39">
        <f>'Standing'!$M$112</f>
        <v>0</v>
      </c>
      <c r="P69" s="39">
        <f>'Standing'!$N$112</f>
        <v>0</v>
      </c>
      <c r="Q69" s="39">
        <f>'Standing'!$O$112</f>
        <v>0</v>
      </c>
      <c r="R69" s="39">
        <f>'Standing'!$P$112</f>
        <v>0</v>
      </c>
      <c r="S69" s="39">
        <f>'Standing'!$Q$112</f>
        <v>0</v>
      </c>
      <c r="T69" s="39">
        <f>'Standing'!$R$112</f>
        <v>0</v>
      </c>
      <c r="U69" s="39">
        <f>'Standing'!$S$112</f>
        <v>0</v>
      </c>
      <c r="V69" s="21"/>
      <c r="W69" s="21"/>
      <c r="X69" s="17"/>
    </row>
    <row r="70" spans="1:24">
      <c r="A70" s="4" t="s">
        <v>193</v>
      </c>
      <c r="B70" s="39">
        <f>'Standing'!$B$113</f>
        <v>0</v>
      </c>
      <c r="C70" s="39">
        <f>'Standing'!$C$113</f>
        <v>0</v>
      </c>
      <c r="D70" s="39">
        <f>'Standing'!$D$113</f>
        <v>0</v>
      </c>
      <c r="E70" s="39">
        <f>'Standing'!$E$113</f>
        <v>0</v>
      </c>
      <c r="F70" s="39">
        <f>'Standing'!$F$113</f>
        <v>0</v>
      </c>
      <c r="G70" s="39">
        <f>'Standing'!$G$113</f>
        <v>0</v>
      </c>
      <c r="H70" s="39">
        <f>'Standing'!$H$113</f>
        <v>0</v>
      </c>
      <c r="I70" s="39">
        <f>'Standing'!$I$113</f>
        <v>0</v>
      </c>
      <c r="J70" s="39">
        <f>'Standing'!$J$113</f>
        <v>0</v>
      </c>
      <c r="K70" s="21"/>
      <c r="L70" s="21"/>
      <c r="M70" s="39">
        <f>'Standing'!$K$113</f>
        <v>0</v>
      </c>
      <c r="N70" s="39">
        <f>'Standing'!$L$113</f>
        <v>0</v>
      </c>
      <c r="O70" s="39">
        <f>'Standing'!$M$113</f>
        <v>0</v>
      </c>
      <c r="P70" s="39">
        <f>'Standing'!$N$113</f>
        <v>0</v>
      </c>
      <c r="Q70" s="39">
        <f>'Standing'!$O$113</f>
        <v>0</v>
      </c>
      <c r="R70" s="39">
        <f>'Standing'!$P$113</f>
        <v>0</v>
      </c>
      <c r="S70" s="39">
        <f>'Standing'!$Q$113</f>
        <v>0</v>
      </c>
      <c r="T70" s="39">
        <f>'Standing'!$R$113</f>
        <v>0</v>
      </c>
      <c r="U70" s="39">
        <f>'Standing'!$S$113</f>
        <v>0</v>
      </c>
      <c r="V70" s="21"/>
      <c r="W70" s="21"/>
      <c r="X70" s="17"/>
    </row>
    <row r="71" spans="1:24">
      <c r="A71" s="4" t="s">
        <v>194</v>
      </c>
      <c r="B71" s="39">
        <f>'Standing'!$B$114</f>
        <v>0</v>
      </c>
      <c r="C71" s="39">
        <f>'Standing'!$C$114</f>
        <v>0</v>
      </c>
      <c r="D71" s="39">
        <f>'Standing'!$D$114</f>
        <v>0</v>
      </c>
      <c r="E71" s="39">
        <f>'Standing'!$E$114</f>
        <v>0</v>
      </c>
      <c r="F71" s="39">
        <f>'Standing'!$F$114</f>
        <v>0</v>
      </c>
      <c r="G71" s="39">
        <f>'Standing'!$G$114</f>
        <v>0</v>
      </c>
      <c r="H71" s="39">
        <f>'Standing'!$H$114</f>
        <v>0</v>
      </c>
      <c r="I71" s="39">
        <f>'Standing'!$I$114</f>
        <v>0</v>
      </c>
      <c r="J71" s="39">
        <f>'Standing'!$J$114</f>
        <v>0</v>
      </c>
      <c r="K71" s="21"/>
      <c r="L71" s="21"/>
      <c r="M71" s="39">
        <f>'Standing'!$K$114</f>
        <v>0</v>
      </c>
      <c r="N71" s="39">
        <f>'Standing'!$L$114</f>
        <v>0</v>
      </c>
      <c r="O71" s="39">
        <f>'Standing'!$M$114</f>
        <v>0</v>
      </c>
      <c r="P71" s="39">
        <f>'Standing'!$N$114</f>
        <v>0</v>
      </c>
      <c r="Q71" s="39">
        <f>'Standing'!$O$114</f>
        <v>0</v>
      </c>
      <c r="R71" s="39">
        <f>'Standing'!$P$114</f>
        <v>0</v>
      </c>
      <c r="S71" s="39">
        <f>'Standing'!$Q$114</f>
        <v>0</v>
      </c>
      <c r="T71" s="39">
        <f>'Standing'!$R$114</f>
        <v>0</v>
      </c>
      <c r="U71" s="39">
        <f>'Standing'!$S$114</f>
        <v>0</v>
      </c>
      <c r="V71" s="21"/>
      <c r="W71" s="21"/>
      <c r="X71" s="17"/>
    </row>
    <row r="72" spans="1:24">
      <c r="A72" s="4" t="s">
        <v>211</v>
      </c>
      <c r="B72" s="39">
        <f>'Standing'!$B$115</f>
        <v>0</v>
      </c>
      <c r="C72" s="39">
        <f>'Standing'!$C$115</f>
        <v>0</v>
      </c>
      <c r="D72" s="39">
        <f>'Standing'!$D$115</f>
        <v>0</v>
      </c>
      <c r="E72" s="39">
        <f>'Standing'!$E$115</f>
        <v>0</v>
      </c>
      <c r="F72" s="39">
        <f>'Standing'!$F$115</f>
        <v>0</v>
      </c>
      <c r="G72" s="39">
        <f>'Standing'!$G$115</f>
        <v>0</v>
      </c>
      <c r="H72" s="39">
        <f>'Standing'!$H$115</f>
        <v>0</v>
      </c>
      <c r="I72" s="39">
        <f>'Standing'!$I$115</f>
        <v>0</v>
      </c>
      <c r="J72" s="39">
        <f>'Standing'!$J$115</f>
        <v>0</v>
      </c>
      <c r="K72" s="21"/>
      <c r="L72" s="21"/>
      <c r="M72" s="39">
        <f>'Standing'!$K$115</f>
        <v>0</v>
      </c>
      <c r="N72" s="39">
        <f>'Standing'!$L$115</f>
        <v>0</v>
      </c>
      <c r="O72" s="39">
        <f>'Standing'!$M$115</f>
        <v>0</v>
      </c>
      <c r="P72" s="39">
        <f>'Standing'!$N$115</f>
        <v>0</v>
      </c>
      <c r="Q72" s="39">
        <f>'Standing'!$O$115</f>
        <v>0</v>
      </c>
      <c r="R72" s="39">
        <f>'Standing'!$P$115</f>
        <v>0</v>
      </c>
      <c r="S72" s="39">
        <f>'Standing'!$Q$115</f>
        <v>0</v>
      </c>
      <c r="T72" s="39">
        <f>'Standing'!$R$115</f>
        <v>0</v>
      </c>
      <c r="U72" s="39">
        <f>'Standing'!$S$115</f>
        <v>0</v>
      </c>
      <c r="V72" s="21"/>
      <c r="W72" s="21"/>
      <c r="X72" s="17"/>
    </row>
    <row r="73" spans="1:24">
      <c r="A73" s="4" t="s">
        <v>233</v>
      </c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17"/>
    </row>
    <row r="74" spans="1:24">
      <c r="A74" s="4" t="s">
        <v>234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17"/>
    </row>
    <row r="75" spans="1:24">
      <c r="A75" s="4" t="s">
        <v>235</v>
      </c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17"/>
    </row>
    <row r="76" spans="1:24">
      <c r="A76" s="4" t="s">
        <v>236</v>
      </c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17"/>
    </row>
    <row r="77" spans="1:24">
      <c r="A77" s="4" t="s">
        <v>237</v>
      </c>
      <c r="B77" s="39">
        <f>'Yard'!$B$113</f>
        <v>0</v>
      </c>
      <c r="C77" s="39">
        <f>'Yard'!$C$113</f>
        <v>0</v>
      </c>
      <c r="D77" s="39">
        <f>'Yard'!$D$113</f>
        <v>0</v>
      </c>
      <c r="E77" s="39">
        <f>'Yard'!$E$113</f>
        <v>0</v>
      </c>
      <c r="F77" s="39">
        <f>'Yard'!$F$113</f>
        <v>0</v>
      </c>
      <c r="G77" s="39">
        <f>'Yard'!$G$113</f>
        <v>0</v>
      </c>
      <c r="H77" s="39">
        <f>'Yard'!$H$113</f>
        <v>0</v>
      </c>
      <c r="I77" s="39">
        <f>'Yard'!$I$113</f>
        <v>0</v>
      </c>
      <c r="J77" s="39">
        <f>'Yard'!$J$113</f>
        <v>0</v>
      </c>
      <c r="K77" s="21"/>
      <c r="L77" s="21"/>
      <c r="M77" s="39">
        <f>'Yard'!$K$113</f>
        <v>0</v>
      </c>
      <c r="N77" s="39">
        <f>'Yard'!$L$113</f>
        <v>0</v>
      </c>
      <c r="O77" s="39">
        <f>'Yard'!$M$113</f>
        <v>0</v>
      </c>
      <c r="P77" s="39">
        <f>'Yard'!$N$113</f>
        <v>0</v>
      </c>
      <c r="Q77" s="39">
        <f>'Yard'!$O$113</f>
        <v>0</v>
      </c>
      <c r="R77" s="39">
        <f>'Yard'!$P$113</f>
        <v>0</v>
      </c>
      <c r="S77" s="39">
        <f>'Yard'!$Q$113</f>
        <v>0</v>
      </c>
      <c r="T77" s="39">
        <f>'Yard'!$R$113</f>
        <v>0</v>
      </c>
      <c r="U77" s="39">
        <f>'Yard'!$S$113</f>
        <v>0</v>
      </c>
      <c r="V77" s="39">
        <f>'Otex'!$B$166</f>
        <v>0</v>
      </c>
      <c r="W77" s="21"/>
      <c r="X77" s="17"/>
    </row>
    <row r="78" spans="1:24">
      <c r="A78" s="4" t="s">
        <v>195</v>
      </c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17"/>
    </row>
    <row r="79" spans="1:24">
      <c r="A79" s="4" t="s">
        <v>196</v>
      </c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17"/>
    </row>
    <row r="80" spans="1:24">
      <c r="A80" s="4" t="s">
        <v>197</v>
      </c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17"/>
    </row>
    <row r="81" spans="1:24">
      <c r="A81" s="4" t="s">
        <v>198</v>
      </c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17"/>
    </row>
    <row r="82" spans="1:24">
      <c r="A82" s="4" t="s">
        <v>199</v>
      </c>
      <c r="B82" s="39">
        <f>'Yard'!$B$114</f>
        <v>0</v>
      </c>
      <c r="C82" s="39">
        <f>'Yard'!$C$114</f>
        <v>0</v>
      </c>
      <c r="D82" s="39">
        <f>'Yard'!$D$114</f>
        <v>0</v>
      </c>
      <c r="E82" s="39">
        <f>'Yard'!$E$114</f>
        <v>0</v>
      </c>
      <c r="F82" s="39">
        <f>'Yard'!$F$114</f>
        <v>0</v>
      </c>
      <c r="G82" s="39">
        <f>'Yard'!$G$114</f>
        <v>0</v>
      </c>
      <c r="H82" s="39">
        <f>'Yard'!$H$114</f>
        <v>0</v>
      </c>
      <c r="I82" s="39">
        <f>'Yard'!$I$114</f>
        <v>0</v>
      </c>
      <c r="J82" s="39">
        <f>'Yard'!$J$114</f>
        <v>0</v>
      </c>
      <c r="K82" s="21"/>
      <c r="L82" s="21"/>
      <c r="M82" s="39">
        <f>'Yard'!$K$114</f>
        <v>0</v>
      </c>
      <c r="N82" s="39">
        <f>'Yard'!$L$114</f>
        <v>0</v>
      </c>
      <c r="O82" s="39">
        <f>'Yard'!$M$114</f>
        <v>0</v>
      </c>
      <c r="P82" s="39">
        <f>'Yard'!$N$114</f>
        <v>0</v>
      </c>
      <c r="Q82" s="39">
        <f>'Yard'!$O$114</f>
        <v>0</v>
      </c>
      <c r="R82" s="39">
        <f>'Yard'!$P$114</f>
        <v>0</v>
      </c>
      <c r="S82" s="39">
        <f>'Yard'!$Q$114</f>
        <v>0</v>
      </c>
      <c r="T82" s="39">
        <f>'Yard'!$R$114</f>
        <v>0</v>
      </c>
      <c r="U82" s="39">
        <f>'Yard'!$S$114</f>
        <v>0</v>
      </c>
      <c r="V82" s="21"/>
      <c r="W82" s="21"/>
      <c r="X82" s="17"/>
    </row>
    <row r="83" spans="1:24">
      <c r="A83" s="4" t="s">
        <v>200</v>
      </c>
      <c r="B83" s="39">
        <f>'Yard'!$B$115</f>
        <v>0</v>
      </c>
      <c r="C83" s="39">
        <f>'Yard'!$C$115</f>
        <v>0</v>
      </c>
      <c r="D83" s="39">
        <f>'Yard'!$D$115</f>
        <v>0</v>
      </c>
      <c r="E83" s="39">
        <f>'Yard'!$E$115</f>
        <v>0</v>
      </c>
      <c r="F83" s="39">
        <f>'Yard'!$F$115</f>
        <v>0</v>
      </c>
      <c r="G83" s="39">
        <f>'Yard'!$G$115</f>
        <v>0</v>
      </c>
      <c r="H83" s="39">
        <f>'Yard'!$H$115</f>
        <v>0</v>
      </c>
      <c r="I83" s="39">
        <f>'Yard'!$I$115</f>
        <v>0</v>
      </c>
      <c r="J83" s="39">
        <f>'Yard'!$J$115</f>
        <v>0</v>
      </c>
      <c r="K83" s="21"/>
      <c r="L83" s="21"/>
      <c r="M83" s="39">
        <f>'Yard'!$K$115</f>
        <v>0</v>
      </c>
      <c r="N83" s="39">
        <f>'Yard'!$L$115</f>
        <v>0</v>
      </c>
      <c r="O83" s="39">
        <f>'Yard'!$M$115</f>
        <v>0</v>
      </c>
      <c r="P83" s="39">
        <f>'Yard'!$N$115</f>
        <v>0</v>
      </c>
      <c r="Q83" s="39">
        <f>'Yard'!$O$115</f>
        <v>0</v>
      </c>
      <c r="R83" s="39">
        <f>'Yard'!$P$115</f>
        <v>0</v>
      </c>
      <c r="S83" s="39">
        <f>'Yard'!$Q$115</f>
        <v>0</v>
      </c>
      <c r="T83" s="39">
        <f>'Yard'!$R$115</f>
        <v>0</v>
      </c>
      <c r="U83" s="39">
        <f>'Yard'!$S$115</f>
        <v>0</v>
      </c>
      <c r="V83" s="21"/>
      <c r="W83" s="21"/>
      <c r="X83" s="17"/>
    </row>
    <row r="84" spans="1:24">
      <c r="A84" s="4" t="s">
        <v>201</v>
      </c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17"/>
    </row>
    <row r="85" spans="1:24">
      <c r="A85" s="4" t="s">
        <v>202</v>
      </c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17"/>
    </row>
    <row r="86" spans="1:24">
      <c r="A86" s="4" t="s">
        <v>203</v>
      </c>
      <c r="B86" s="39">
        <f>'Yard'!$B$116</f>
        <v>0</v>
      </c>
      <c r="C86" s="39">
        <f>'Yard'!$C$116</f>
        <v>0</v>
      </c>
      <c r="D86" s="39">
        <f>'Yard'!$D$116</f>
        <v>0</v>
      </c>
      <c r="E86" s="39">
        <f>'Yard'!$E$116</f>
        <v>0</v>
      </c>
      <c r="F86" s="39">
        <f>'Yard'!$F$116</f>
        <v>0</v>
      </c>
      <c r="G86" s="39">
        <f>'Yard'!$G$116</f>
        <v>0</v>
      </c>
      <c r="H86" s="39">
        <f>'Yard'!$H$116</f>
        <v>0</v>
      </c>
      <c r="I86" s="39">
        <f>'Yard'!$I$116</f>
        <v>0</v>
      </c>
      <c r="J86" s="39">
        <f>'Yard'!$J$116</f>
        <v>0</v>
      </c>
      <c r="K86" s="21"/>
      <c r="L86" s="21"/>
      <c r="M86" s="39">
        <f>'Yard'!$K$116</f>
        <v>0</v>
      </c>
      <c r="N86" s="39">
        <f>'Yard'!$L$116</f>
        <v>0</v>
      </c>
      <c r="O86" s="39">
        <f>'Yard'!$M$116</f>
        <v>0</v>
      </c>
      <c r="P86" s="39">
        <f>'Yard'!$N$116</f>
        <v>0</v>
      </c>
      <c r="Q86" s="39">
        <f>'Yard'!$O$116</f>
        <v>0</v>
      </c>
      <c r="R86" s="39">
        <f>'Yard'!$P$116</f>
        <v>0</v>
      </c>
      <c r="S86" s="39">
        <f>'Yard'!$Q$116</f>
        <v>0</v>
      </c>
      <c r="T86" s="39">
        <f>'Yard'!$R$116</f>
        <v>0</v>
      </c>
      <c r="U86" s="39">
        <f>'Yard'!$S$116</f>
        <v>0</v>
      </c>
      <c r="V86" s="21"/>
      <c r="W86" s="21"/>
      <c r="X86" s="17"/>
    </row>
    <row r="87" spans="1:24">
      <c r="A87" s="4" t="s">
        <v>204</v>
      </c>
      <c r="B87" s="39">
        <f>'Yard'!$B$117</f>
        <v>0</v>
      </c>
      <c r="C87" s="39">
        <f>'Yard'!$C$117</f>
        <v>0</v>
      </c>
      <c r="D87" s="39">
        <f>'Yard'!$D$117</f>
        <v>0</v>
      </c>
      <c r="E87" s="39">
        <f>'Yard'!$E$117</f>
        <v>0</v>
      </c>
      <c r="F87" s="39">
        <f>'Yard'!$F$117</f>
        <v>0</v>
      </c>
      <c r="G87" s="39">
        <f>'Yard'!$G$117</f>
        <v>0</v>
      </c>
      <c r="H87" s="39">
        <f>'Yard'!$H$117</f>
        <v>0</v>
      </c>
      <c r="I87" s="39">
        <f>'Yard'!$I$117</f>
        <v>0</v>
      </c>
      <c r="J87" s="39">
        <f>'Yard'!$J$117</f>
        <v>0</v>
      </c>
      <c r="K87" s="21"/>
      <c r="L87" s="21"/>
      <c r="M87" s="39">
        <f>'Yard'!$K$117</f>
        <v>0</v>
      </c>
      <c r="N87" s="39">
        <f>'Yard'!$L$117</f>
        <v>0</v>
      </c>
      <c r="O87" s="39">
        <f>'Yard'!$M$117</f>
        <v>0</v>
      </c>
      <c r="P87" s="39">
        <f>'Yard'!$N$117</f>
        <v>0</v>
      </c>
      <c r="Q87" s="39">
        <f>'Yard'!$O$117</f>
        <v>0</v>
      </c>
      <c r="R87" s="39">
        <f>'Yard'!$P$117</f>
        <v>0</v>
      </c>
      <c r="S87" s="39">
        <f>'Yard'!$Q$117</f>
        <v>0</v>
      </c>
      <c r="T87" s="39">
        <f>'Yard'!$R$117</f>
        <v>0</v>
      </c>
      <c r="U87" s="39">
        <f>'Yard'!$S$117</f>
        <v>0</v>
      </c>
      <c r="V87" s="21"/>
      <c r="W87" s="21"/>
      <c r="X87" s="17"/>
    </row>
    <row r="88" spans="1:24">
      <c r="A88" s="4" t="s">
        <v>212</v>
      </c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17"/>
    </row>
    <row r="89" spans="1:24">
      <c r="A89" s="4" t="s">
        <v>213</v>
      </c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17"/>
    </row>
    <row r="90" spans="1:24">
      <c r="A90" s="4" t="s">
        <v>214</v>
      </c>
      <c r="B90" s="39">
        <f>'Yard'!$B$118</f>
        <v>0</v>
      </c>
      <c r="C90" s="39">
        <f>'Yard'!$C$118</f>
        <v>0</v>
      </c>
      <c r="D90" s="39">
        <f>'Yard'!$D$118</f>
        <v>0</v>
      </c>
      <c r="E90" s="39">
        <f>'Yard'!$E$118</f>
        <v>0</v>
      </c>
      <c r="F90" s="39">
        <f>'Yard'!$F$118</f>
        <v>0</v>
      </c>
      <c r="G90" s="39">
        <f>'Yard'!$G$118</f>
        <v>0</v>
      </c>
      <c r="H90" s="39">
        <f>'Yard'!$H$118</f>
        <v>0</v>
      </c>
      <c r="I90" s="39">
        <f>'Yard'!$I$118</f>
        <v>0</v>
      </c>
      <c r="J90" s="39">
        <f>'Yard'!$J$118</f>
        <v>0</v>
      </c>
      <c r="K90" s="21"/>
      <c r="L90" s="21"/>
      <c r="M90" s="39">
        <f>'Yard'!$K$118</f>
        <v>0</v>
      </c>
      <c r="N90" s="39">
        <f>'Yard'!$L$118</f>
        <v>0</v>
      </c>
      <c r="O90" s="39">
        <f>'Yard'!$M$118</f>
        <v>0</v>
      </c>
      <c r="P90" s="39">
        <f>'Yard'!$N$118</f>
        <v>0</v>
      </c>
      <c r="Q90" s="39">
        <f>'Yard'!$O$118</f>
        <v>0</v>
      </c>
      <c r="R90" s="39">
        <f>'Yard'!$P$118</f>
        <v>0</v>
      </c>
      <c r="S90" s="39">
        <f>'Yard'!$Q$118</f>
        <v>0</v>
      </c>
      <c r="T90" s="39">
        <f>'Yard'!$R$118</f>
        <v>0</v>
      </c>
      <c r="U90" s="39">
        <f>'Yard'!$S$118</f>
        <v>0</v>
      </c>
      <c r="V90" s="21"/>
      <c r="W90" s="21"/>
      <c r="X90" s="17"/>
    </row>
    <row r="91" spans="1:24">
      <c r="A91" s="4" t="s">
        <v>215</v>
      </c>
      <c r="B91" s="39">
        <f>'Yard'!$B$119</f>
        <v>0</v>
      </c>
      <c r="C91" s="39">
        <f>'Yard'!$C$119</f>
        <v>0</v>
      </c>
      <c r="D91" s="39">
        <f>'Yard'!$D$119</f>
        <v>0</v>
      </c>
      <c r="E91" s="39">
        <f>'Yard'!$E$119</f>
        <v>0</v>
      </c>
      <c r="F91" s="39">
        <f>'Yard'!$F$119</f>
        <v>0</v>
      </c>
      <c r="G91" s="39">
        <f>'Yard'!$G$119</f>
        <v>0</v>
      </c>
      <c r="H91" s="39">
        <f>'Yard'!$H$119</f>
        <v>0</v>
      </c>
      <c r="I91" s="39">
        <f>'Yard'!$I$119</f>
        <v>0</v>
      </c>
      <c r="J91" s="39">
        <f>'Yard'!$J$119</f>
        <v>0</v>
      </c>
      <c r="K91" s="21"/>
      <c r="L91" s="21"/>
      <c r="M91" s="39">
        <f>'Yard'!$K$119</f>
        <v>0</v>
      </c>
      <c r="N91" s="39">
        <f>'Yard'!$L$119</f>
        <v>0</v>
      </c>
      <c r="O91" s="39">
        <f>'Yard'!$M$119</f>
        <v>0</v>
      </c>
      <c r="P91" s="39">
        <f>'Yard'!$N$119</f>
        <v>0</v>
      </c>
      <c r="Q91" s="39">
        <f>'Yard'!$O$119</f>
        <v>0</v>
      </c>
      <c r="R91" s="39">
        <f>'Yard'!$P$119</f>
        <v>0</v>
      </c>
      <c r="S91" s="39">
        <f>'Yard'!$Q$119</f>
        <v>0</v>
      </c>
      <c r="T91" s="39">
        <f>'Yard'!$R$119</f>
        <v>0</v>
      </c>
      <c r="U91" s="39">
        <f>'Yard'!$S$119</f>
        <v>0</v>
      </c>
      <c r="V91" s="21"/>
      <c r="W91" s="21"/>
      <c r="X91" s="17"/>
    </row>
    <row r="93" spans="1:24" ht="21" customHeight="1">
      <c r="A93" s="1" t="s">
        <v>1108</v>
      </c>
    </row>
    <row r="94" spans="1:24">
      <c r="A94" s="3" t="s">
        <v>383</v>
      </c>
    </row>
    <row r="95" spans="1:24">
      <c r="A95" s="33" t="s">
        <v>1109</v>
      </c>
    </row>
    <row r="96" spans="1:24">
      <c r="A96" s="33" t="s">
        <v>1110</v>
      </c>
    </row>
    <row r="97" spans="1:24">
      <c r="A97" s="33" t="s">
        <v>1111</v>
      </c>
    </row>
    <row r="98" spans="1:24">
      <c r="A98" s="33" t="s">
        <v>1112</v>
      </c>
    </row>
    <row r="99" spans="1:24">
      <c r="A99" s="33" t="s">
        <v>1113</v>
      </c>
    </row>
    <row r="100" spans="1:24">
      <c r="A100" s="3" t="s">
        <v>472</v>
      </c>
    </row>
    <row r="102" spans="1:24">
      <c r="B102" s="15" t="s">
        <v>153</v>
      </c>
      <c r="C102" s="15" t="s">
        <v>338</v>
      </c>
      <c r="D102" s="15" t="s">
        <v>339</v>
      </c>
      <c r="E102" s="15" t="s">
        <v>340</v>
      </c>
      <c r="F102" s="15" t="s">
        <v>341</v>
      </c>
      <c r="G102" s="15" t="s">
        <v>342</v>
      </c>
      <c r="H102" s="15" t="s">
        <v>343</v>
      </c>
      <c r="I102" s="15" t="s">
        <v>344</v>
      </c>
      <c r="J102" s="15" t="s">
        <v>345</v>
      </c>
      <c r="K102" s="15" t="s">
        <v>495</v>
      </c>
      <c r="L102" s="15" t="s">
        <v>507</v>
      </c>
      <c r="M102" s="15" t="s">
        <v>326</v>
      </c>
      <c r="N102" s="15" t="s">
        <v>913</v>
      </c>
      <c r="O102" s="15" t="s">
        <v>914</v>
      </c>
      <c r="P102" s="15" t="s">
        <v>915</v>
      </c>
      <c r="Q102" s="15" t="s">
        <v>916</v>
      </c>
      <c r="R102" s="15" t="s">
        <v>917</v>
      </c>
      <c r="S102" s="15" t="s">
        <v>918</v>
      </c>
      <c r="T102" s="15" t="s">
        <v>919</v>
      </c>
      <c r="U102" s="15" t="s">
        <v>920</v>
      </c>
      <c r="V102" s="15" t="s">
        <v>921</v>
      </c>
      <c r="W102" s="15" t="s">
        <v>922</v>
      </c>
    </row>
    <row r="103" spans="1:24">
      <c r="A103" s="4" t="s">
        <v>185</v>
      </c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17"/>
    </row>
    <row r="104" spans="1:24">
      <c r="A104" s="4" t="s">
        <v>186</v>
      </c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17"/>
    </row>
    <row r="105" spans="1:24">
      <c r="A105" s="4" t="s">
        <v>231</v>
      </c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17"/>
    </row>
    <row r="106" spans="1:24">
      <c r="A106" s="4" t="s">
        <v>187</v>
      </c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17"/>
    </row>
    <row r="107" spans="1:24">
      <c r="A107" s="4" t="s">
        <v>188</v>
      </c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17"/>
    </row>
    <row r="108" spans="1:24">
      <c r="A108" s="4" t="s">
        <v>232</v>
      </c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17"/>
    </row>
    <row r="109" spans="1:24">
      <c r="A109" s="4" t="s">
        <v>189</v>
      </c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17"/>
    </row>
    <row r="110" spans="1:24">
      <c r="A110" s="4" t="s">
        <v>190</v>
      </c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17"/>
    </row>
    <row r="111" spans="1:24">
      <c r="A111" s="4" t="s">
        <v>210</v>
      </c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17"/>
    </row>
    <row r="112" spans="1:24">
      <c r="A112" s="4" t="s">
        <v>191</v>
      </c>
      <c r="B112" s="39">
        <f>'Standing'!$B$125</f>
        <v>0</v>
      </c>
      <c r="C112" s="39">
        <f>'Standing'!$C$125</f>
        <v>0</v>
      </c>
      <c r="D112" s="39">
        <f>'Standing'!$D$125</f>
        <v>0</v>
      </c>
      <c r="E112" s="39">
        <f>'Standing'!$E$125</f>
        <v>0</v>
      </c>
      <c r="F112" s="39">
        <f>'Standing'!$F$125</f>
        <v>0</v>
      </c>
      <c r="G112" s="39">
        <f>'Standing'!$G$125</f>
        <v>0</v>
      </c>
      <c r="H112" s="39">
        <f>'Standing'!$H$125</f>
        <v>0</v>
      </c>
      <c r="I112" s="39">
        <f>'Standing'!$I$125</f>
        <v>0</v>
      </c>
      <c r="J112" s="39">
        <f>'Standing'!$J$125</f>
        <v>0</v>
      </c>
      <c r="K112" s="21"/>
      <c r="L112" s="21"/>
      <c r="M112" s="39">
        <f>'Standing'!$K$125</f>
        <v>0</v>
      </c>
      <c r="N112" s="39">
        <f>'Standing'!$L$125</f>
        <v>0</v>
      </c>
      <c r="O112" s="39">
        <f>'Standing'!$M$125</f>
        <v>0</v>
      </c>
      <c r="P112" s="39">
        <f>'Standing'!$N$125</f>
        <v>0</v>
      </c>
      <c r="Q112" s="39">
        <f>'Standing'!$O$125</f>
        <v>0</v>
      </c>
      <c r="R112" s="39">
        <f>'Standing'!$P$125</f>
        <v>0</v>
      </c>
      <c r="S112" s="39">
        <f>'Standing'!$Q$125</f>
        <v>0</v>
      </c>
      <c r="T112" s="39">
        <f>'Standing'!$R$125</f>
        <v>0</v>
      </c>
      <c r="U112" s="39">
        <f>'Standing'!$S$125</f>
        <v>0</v>
      </c>
      <c r="V112" s="21"/>
      <c r="W112" s="21"/>
      <c r="X112" s="17"/>
    </row>
    <row r="113" spans="1:24">
      <c r="A113" s="4" t="s">
        <v>192</v>
      </c>
      <c r="B113" s="39">
        <f>'Standing'!$B$126</f>
        <v>0</v>
      </c>
      <c r="C113" s="39">
        <f>'Standing'!$C$126</f>
        <v>0</v>
      </c>
      <c r="D113" s="39">
        <f>'Standing'!$D$126</f>
        <v>0</v>
      </c>
      <c r="E113" s="39">
        <f>'Standing'!$E$126</f>
        <v>0</v>
      </c>
      <c r="F113" s="39">
        <f>'Standing'!$F$126</f>
        <v>0</v>
      </c>
      <c r="G113" s="39">
        <f>'Standing'!$G$126</f>
        <v>0</v>
      </c>
      <c r="H113" s="39">
        <f>'Standing'!$H$126</f>
        <v>0</v>
      </c>
      <c r="I113" s="39">
        <f>'Standing'!$I$126</f>
        <v>0</v>
      </c>
      <c r="J113" s="39">
        <f>'Standing'!$J$126</f>
        <v>0</v>
      </c>
      <c r="K113" s="21"/>
      <c r="L113" s="21"/>
      <c r="M113" s="39">
        <f>'Standing'!$K$126</f>
        <v>0</v>
      </c>
      <c r="N113" s="39">
        <f>'Standing'!$L$126</f>
        <v>0</v>
      </c>
      <c r="O113" s="39">
        <f>'Standing'!$M$126</f>
        <v>0</v>
      </c>
      <c r="P113" s="39">
        <f>'Standing'!$N$126</f>
        <v>0</v>
      </c>
      <c r="Q113" s="39">
        <f>'Standing'!$O$126</f>
        <v>0</v>
      </c>
      <c r="R113" s="39">
        <f>'Standing'!$P$126</f>
        <v>0</v>
      </c>
      <c r="S113" s="39">
        <f>'Standing'!$Q$126</f>
        <v>0</v>
      </c>
      <c r="T113" s="39">
        <f>'Standing'!$R$126</f>
        <v>0</v>
      </c>
      <c r="U113" s="39">
        <f>'Standing'!$S$126</f>
        <v>0</v>
      </c>
      <c r="V113" s="21"/>
      <c r="W113" s="21"/>
      <c r="X113" s="17"/>
    </row>
    <row r="114" spans="1:24">
      <c r="A114" s="4" t="s">
        <v>193</v>
      </c>
      <c r="B114" s="39">
        <f>'Standing'!$B$127</f>
        <v>0</v>
      </c>
      <c r="C114" s="39">
        <f>'Standing'!$C$127</f>
        <v>0</v>
      </c>
      <c r="D114" s="39">
        <f>'Standing'!$D$127</f>
        <v>0</v>
      </c>
      <c r="E114" s="39">
        <f>'Standing'!$E$127</f>
        <v>0</v>
      </c>
      <c r="F114" s="39">
        <f>'Standing'!$F$127</f>
        <v>0</v>
      </c>
      <c r="G114" s="39">
        <f>'Standing'!$G$127</f>
        <v>0</v>
      </c>
      <c r="H114" s="39">
        <f>'Standing'!$H$127</f>
        <v>0</v>
      </c>
      <c r="I114" s="39">
        <f>'Standing'!$I$127</f>
        <v>0</v>
      </c>
      <c r="J114" s="39">
        <f>'Standing'!$J$127</f>
        <v>0</v>
      </c>
      <c r="K114" s="21"/>
      <c r="L114" s="21"/>
      <c r="M114" s="39">
        <f>'Standing'!$K$127</f>
        <v>0</v>
      </c>
      <c r="N114" s="39">
        <f>'Standing'!$L$127</f>
        <v>0</v>
      </c>
      <c r="O114" s="39">
        <f>'Standing'!$M$127</f>
        <v>0</v>
      </c>
      <c r="P114" s="39">
        <f>'Standing'!$N$127</f>
        <v>0</v>
      </c>
      <c r="Q114" s="39">
        <f>'Standing'!$O$127</f>
        <v>0</v>
      </c>
      <c r="R114" s="39">
        <f>'Standing'!$P$127</f>
        <v>0</v>
      </c>
      <c r="S114" s="39">
        <f>'Standing'!$Q$127</f>
        <v>0</v>
      </c>
      <c r="T114" s="39">
        <f>'Standing'!$R$127</f>
        <v>0</v>
      </c>
      <c r="U114" s="39">
        <f>'Standing'!$S$127</f>
        <v>0</v>
      </c>
      <c r="V114" s="21"/>
      <c r="W114" s="21"/>
      <c r="X114" s="17"/>
    </row>
    <row r="115" spans="1:24">
      <c r="A115" s="4" t="s">
        <v>194</v>
      </c>
      <c r="B115" s="39">
        <f>'Standing'!$B$128</f>
        <v>0</v>
      </c>
      <c r="C115" s="39">
        <f>'Standing'!$C$128</f>
        <v>0</v>
      </c>
      <c r="D115" s="39">
        <f>'Standing'!$D$128</f>
        <v>0</v>
      </c>
      <c r="E115" s="39">
        <f>'Standing'!$E$128</f>
        <v>0</v>
      </c>
      <c r="F115" s="39">
        <f>'Standing'!$F$128</f>
        <v>0</v>
      </c>
      <c r="G115" s="39">
        <f>'Standing'!$G$128</f>
        <v>0</v>
      </c>
      <c r="H115" s="39">
        <f>'Standing'!$H$128</f>
        <v>0</v>
      </c>
      <c r="I115" s="39">
        <f>'Standing'!$I$128</f>
        <v>0</v>
      </c>
      <c r="J115" s="39">
        <f>'Standing'!$J$128</f>
        <v>0</v>
      </c>
      <c r="K115" s="21"/>
      <c r="L115" s="21"/>
      <c r="M115" s="39">
        <f>'Standing'!$K$128</f>
        <v>0</v>
      </c>
      <c r="N115" s="39">
        <f>'Standing'!$L$128</f>
        <v>0</v>
      </c>
      <c r="O115" s="39">
        <f>'Standing'!$M$128</f>
        <v>0</v>
      </c>
      <c r="P115" s="39">
        <f>'Standing'!$N$128</f>
        <v>0</v>
      </c>
      <c r="Q115" s="39">
        <f>'Standing'!$O$128</f>
        <v>0</v>
      </c>
      <c r="R115" s="39">
        <f>'Standing'!$P$128</f>
        <v>0</v>
      </c>
      <c r="S115" s="39">
        <f>'Standing'!$Q$128</f>
        <v>0</v>
      </c>
      <c r="T115" s="39">
        <f>'Standing'!$R$128</f>
        <v>0</v>
      </c>
      <c r="U115" s="39">
        <f>'Standing'!$S$128</f>
        <v>0</v>
      </c>
      <c r="V115" s="21"/>
      <c r="W115" s="21"/>
      <c r="X115" s="17"/>
    </row>
    <row r="116" spans="1:24">
      <c r="A116" s="4" t="s">
        <v>211</v>
      </c>
      <c r="B116" s="39">
        <f>'Standing'!$B$129</f>
        <v>0</v>
      </c>
      <c r="C116" s="39">
        <f>'Standing'!$C$129</f>
        <v>0</v>
      </c>
      <c r="D116" s="39">
        <f>'Standing'!$D$129</f>
        <v>0</v>
      </c>
      <c r="E116" s="39">
        <f>'Standing'!$E$129</f>
        <v>0</v>
      </c>
      <c r="F116" s="39">
        <f>'Standing'!$F$129</f>
        <v>0</v>
      </c>
      <c r="G116" s="39">
        <f>'Standing'!$G$129</f>
        <v>0</v>
      </c>
      <c r="H116" s="39">
        <f>'Standing'!$H$129</f>
        <v>0</v>
      </c>
      <c r="I116" s="39">
        <f>'Standing'!$I$129</f>
        <v>0</v>
      </c>
      <c r="J116" s="39">
        <f>'Standing'!$J$129</f>
        <v>0</v>
      </c>
      <c r="K116" s="21"/>
      <c r="L116" s="21"/>
      <c r="M116" s="39">
        <f>'Standing'!$K$129</f>
        <v>0</v>
      </c>
      <c r="N116" s="39">
        <f>'Standing'!$L$129</f>
        <v>0</v>
      </c>
      <c r="O116" s="39">
        <f>'Standing'!$M$129</f>
        <v>0</v>
      </c>
      <c r="P116" s="39">
        <f>'Standing'!$N$129</f>
        <v>0</v>
      </c>
      <c r="Q116" s="39">
        <f>'Standing'!$O$129</f>
        <v>0</v>
      </c>
      <c r="R116" s="39">
        <f>'Standing'!$P$129</f>
        <v>0</v>
      </c>
      <c r="S116" s="39">
        <f>'Standing'!$Q$129</f>
        <v>0</v>
      </c>
      <c r="T116" s="39">
        <f>'Standing'!$R$129</f>
        <v>0</v>
      </c>
      <c r="U116" s="39">
        <f>'Standing'!$S$129</f>
        <v>0</v>
      </c>
      <c r="V116" s="21"/>
      <c r="W116" s="21"/>
      <c r="X116" s="17"/>
    </row>
    <row r="117" spans="1:24">
      <c r="A117" s="4" t="s">
        <v>233</v>
      </c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17"/>
    </row>
    <row r="118" spans="1:24">
      <c r="A118" s="4" t="s">
        <v>234</v>
      </c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17"/>
    </row>
    <row r="119" spans="1:24">
      <c r="A119" s="4" t="s">
        <v>235</v>
      </c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17"/>
    </row>
    <row r="120" spans="1:24">
      <c r="A120" s="4" t="s">
        <v>236</v>
      </c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17"/>
    </row>
    <row r="121" spans="1:24">
      <c r="A121" s="4" t="s">
        <v>237</v>
      </c>
      <c r="B121" s="39">
        <f>'Yard'!$B$136</f>
        <v>0</v>
      </c>
      <c r="C121" s="39">
        <f>'Yard'!$C$136</f>
        <v>0</v>
      </c>
      <c r="D121" s="39">
        <f>'Yard'!$D$136</f>
        <v>0</v>
      </c>
      <c r="E121" s="39">
        <f>'Yard'!$E$136</f>
        <v>0</v>
      </c>
      <c r="F121" s="39">
        <f>'Yard'!$F$136</f>
        <v>0</v>
      </c>
      <c r="G121" s="39">
        <f>'Yard'!$G$136</f>
        <v>0</v>
      </c>
      <c r="H121" s="39">
        <f>'Yard'!$H$136</f>
        <v>0</v>
      </c>
      <c r="I121" s="39">
        <f>'Yard'!$I$136</f>
        <v>0</v>
      </c>
      <c r="J121" s="39">
        <f>'Yard'!$J$136</f>
        <v>0</v>
      </c>
      <c r="K121" s="21"/>
      <c r="L121" s="21"/>
      <c r="M121" s="39">
        <f>'Yard'!$K$136</f>
        <v>0</v>
      </c>
      <c r="N121" s="39">
        <f>'Yard'!$L$136</f>
        <v>0</v>
      </c>
      <c r="O121" s="39">
        <f>'Yard'!$M$136</f>
        <v>0</v>
      </c>
      <c r="P121" s="39">
        <f>'Yard'!$N$136</f>
        <v>0</v>
      </c>
      <c r="Q121" s="39">
        <f>'Yard'!$O$136</f>
        <v>0</v>
      </c>
      <c r="R121" s="39">
        <f>'Yard'!$P$136</f>
        <v>0</v>
      </c>
      <c r="S121" s="39">
        <f>'Yard'!$Q$136</f>
        <v>0</v>
      </c>
      <c r="T121" s="39">
        <f>'Yard'!$R$136</f>
        <v>0</v>
      </c>
      <c r="U121" s="39">
        <f>'Yard'!$S$136</f>
        <v>0</v>
      </c>
      <c r="V121" s="39">
        <f>'Otex'!$B$166</f>
        <v>0</v>
      </c>
      <c r="W121" s="21"/>
      <c r="X121" s="17"/>
    </row>
    <row r="122" spans="1:24">
      <c r="A122" s="4" t="s">
        <v>195</v>
      </c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17"/>
    </row>
    <row r="123" spans="1:24">
      <c r="A123" s="4" t="s">
        <v>196</v>
      </c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17"/>
    </row>
    <row r="124" spans="1:24">
      <c r="A124" s="4" t="s">
        <v>197</v>
      </c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17"/>
    </row>
    <row r="125" spans="1:24">
      <c r="A125" s="4" t="s">
        <v>198</v>
      </c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17"/>
    </row>
    <row r="126" spans="1:24">
      <c r="A126" s="4" t="s">
        <v>199</v>
      </c>
      <c r="B126" s="39">
        <f>'Yard'!$B$137</f>
        <v>0</v>
      </c>
      <c r="C126" s="39">
        <f>'Yard'!$C$137</f>
        <v>0</v>
      </c>
      <c r="D126" s="39">
        <f>'Yard'!$D$137</f>
        <v>0</v>
      </c>
      <c r="E126" s="39">
        <f>'Yard'!$E$137</f>
        <v>0</v>
      </c>
      <c r="F126" s="39">
        <f>'Yard'!$F$137</f>
        <v>0</v>
      </c>
      <c r="G126" s="39">
        <f>'Yard'!$G$137</f>
        <v>0</v>
      </c>
      <c r="H126" s="39">
        <f>'Yard'!$H$137</f>
        <v>0</v>
      </c>
      <c r="I126" s="39">
        <f>'Yard'!$I$137</f>
        <v>0</v>
      </c>
      <c r="J126" s="39">
        <f>'Yard'!$J$137</f>
        <v>0</v>
      </c>
      <c r="K126" s="21"/>
      <c r="L126" s="21"/>
      <c r="M126" s="39">
        <f>'Yard'!$K$137</f>
        <v>0</v>
      </c>
      <c r="N126" s="39">
        <f>'Yard'!$L$137</f>
        <v>0</v>
      </c>
      <c r="O126" s="39">
        <f>'Yard'!$M$137</f>
        <v>0</v>
      </c>
      <c r="P126" s="39">
        <f>'Yard'!$N$137</f>
        <v>0</v>
      </c>
      <c r="Q126" s="39">
        <f>'Yard'!$O$137</f>
        <v>0</v>
      </c>
      <c r="R126" s="39">
        <f>'Yard'!$P$137</f>
        <v>0</v>
      </c>
      <c r="S126" s="39">
        <f>'Yard'!$Q$137</f>
        <v>0</v>
      </c>
      <c r="T126" s="39">
        <f>'Yard'!$R$137</f>
        <v>0</v>
      </c>
      <c r="U126" s="39">
        <f>'Yard'!$S$137</f>
        <v>0</v>
      </c>
      <c r="V126" s="21"/>
      <c r="W126" s="21"/>
      <c r="X126" s="17"/>
    </row>
    <row r="127" spans="1:24">
      <c r="A127" s="4" t="s">
        <v>200</v>
      </c>
      <c r="B127" s="39">
        <f>'Yard'!$B$138</f>
        <v>0</v>
      </c>
      <c r="C127" s="39">
        <f>'Yard'!$C$138</f>
        <v>0</v>
      </c>
      <c r="D127" s="39">
        <f>'Yard'!$D$138</f>
        <v>0</v>
      </c>
      <c r="E127" s="39">
        <f>'Yard'!$E$138</f>
        <v>0</v>
      </c>
      <c r="F127" s="39">
        <f>'Yard'!$F$138</f>
        <v>0</v>
      </c>
      <c r="G127" s="39">
        <f>'Yard'!$G$138</f>
        <v>0</v>
      </c>
      <c r="H127" s="39">
        <f>'Yard'!$H$138</f>
        <v>0</v>
      </c>
      <c r="I127" s="39">
        <f>'Yard'!$I$138</f>
        <v>0</v>
      </c>
      <c r="J127" s="39">
        <f>'Yard'!$J$138</f>
        <v>0</v>
      </c>
      <c r="K127" s="21"/>
      <c r="L127" s="21"/>
      <c r="M127" s="39">
        <f>'Yard'!$K$138</f>
        <v>0</v>
      </c>
      <c r="N127" s="39">
        <f>'Yard'!$L$138</f>
        <v>0</v>
      </c>
      <c r="O127" s="39">
        <f>'Yard'!$M$138</f>
        <v>0</v>
      </c>
      <c r="P127" s="39">
        <f>'Yard'!$N$138</f>
        <v>0</v>
      </c>
      <c r="Q127" s="39">
        <f>'Yard'!$O$138</f>
        <v>0</v>
      </c>
      <c r="R127" s="39">
        <f>'Yard'!$P$138</f>
        <v>0</v>
      </c>
      <c r="S127" s="39">
        <f>'Yard'!$Q$138</f>
        <v>0</v>
      </c>
      <c r="T127" s="39">
        <f>'Yard'!$R$138</f>
        <v>0</v>
      </c>
      <c r="U127" s="39">
        <f>'Yard'!$S$138</f>
        <v>0</v>
      </c>
      <c r="V127" s="21"/>
      <c r="W127" s="21"/>
      <c r="X127" s="17"/>
    </row>
    <row r="128" spans="1:24">
      <c r="A128" s="4" t="s">
        <v>201</v>
      </c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17"/>
    </row>
    <row r="129" spans="1:24">
      <c r="A129" s="4" t="s">
        <v>202</v>
      </c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17"/>
    </row>
    <row r="130" spans="1:24">
      <c r="A130" s="4" t="s">
        <v>203</v>
      </c>
      <c r="B130" s="39">
        <f>'Yard'!$B$139</f>
        <v>0</v>
      </c>
      <c r="C130" s="39">
        <f>'Yard'!$C$139</f>
        <v>0</v>
      </c>
      <c r="D130" s="39">
        <f>'Yard'!$D$139</f>
        <v>0</v>
      </c>
      <c r="E130" s="39">
        <f>'Yard'!$E$139</f>
        <v>0</v>
      </c>
      <c r="F130" s="39">
        <f>'Yard'!$F$139</f>
        <v>0</v>
      </c>
      <c r="G130" s="39">
        <f>'Yard'!$G$139</f>
        <v>0</v>
      </c>
      <c r="H130" s="39">
        <f>'Yard'!$H$139</f>
        <v>0</v>
      </c>
      <c r="I130" s="39">
        <f>'Yard'!$I$139</f>
        <v>0</v>
      </c>
      <c r="J130" s="39">
        <f>'Yard'!$J$139</f>
        <v>0</v>
      </c>
      <c r="K130" s="21"/>
      <c r="L130" s="21"/>
      <c r="M130" s="39">
        <f>'Yard'!$K$139</f>
        <v>0</v>
      </c>
      <c r="N130" s="39">
        <f>'Yard'!$L$139</f>
        <v>0</v>
      </c>
      <c r="O130" s="39">
        <f>'Yard'!$M$139</f>
        <v>0</v>
      </c>
      <c r="P130" s="39">
        <f>'Yard'!$N$139</f>
        <v>0</v>
      </c>
      <c r="Q130" s="39">
        <f>'Yard'!$O$139</f>
        <v>0</v>
      </c>
      <c r="R130" s="39">
        <f>'Yard'!$P$139</f>
        <v>0</v>
      </c>
      <c r="S130" s="39">
        <f>'Yard'!$Q$139</f>
        <v>0</v>
      </c>
      <c r="T130" s="39">
        <f>'Yard'!$R$139</f>
        <v>0</v>
      </c>
      <c r="U130" s="39">
        <f>'Yard'!$S$139</f>
        <v>0</v>
      </c>
      <c r="V130" s="21"/>
      <c r="W130" s="21"/>
      <c r="X130" s="17"/>
    </row>
    <row r="131" spans="1:24">
      <c r="A131" s="4" t="s">
        <v>204</v>
      </c>
      <c r="B131" s="39">
        <f>'Yard'!$B$140</f>
        <v>0</v>
      </c>
      <c r="C131" s="39">
        <f>'Yard'!$C$140</f>
        <v>0</v>
      </c>
      <c r="D131" s="39">
        <f>'Yard'!$D$140</f>
        <v>0</v>
      </c>
      <c r="E131" s="39">
        <f>'Yard'!$E$140</f>
        <v>0</v>
      </c>
      <c r="F131" s="39">
        <f>'Yard'!$F$140</f>
        <v>0</v>
      </c>
      <c r="G131" s="39">
        <f>'Yard'!$G$140</f>
        <v>0</v>
      </c>
      <c r="H131" s="39">
        <f>'Yard'!$H$140</f>
        <v>0</v>
      </c>
      <c r="I131" s="39">
        <f>'Yard'!$I$140</f>
        <v>0</v>
      </c>
      <c r="J131" s="39">
        <f>'Yard'!$J$140</f>
        <v>0</v>
      </c>
      <c r="K131" s="21"/>
      <c r="L131" s="21"/>
      <c r="M131" s="39">
        <f>'Yard'!$K$140</f>
        <v>0</v>
      </c>
      <c r="N131" s="39">
        <f>'Yard'!$L$140</f>
        <v>0</v>
      </c>
      <c r="O131" s="39">
        <f>'Yard'!$M$140</f>
        <v>0</v>
      </c>
      <c r="P131" s="39">
        <f>'Yard'!$N$140</f>
        <v>0</v>
      </c>
      <c r="Q131" s="39">
        <f>'Yard'!$O$140</f>
        <v>0</v>
      </c>
      <c r="R131" s="39">
        <f>'Yard'!$P$140</f>
        <v>0</v>
      </c>
      <c r="S131" s="39">
        <f>'Yard'!$Q$140</f>
        <v>0</v>
      </c>
      <c r="T131" s="39">
        <f>'Yard'!$R$140</f>
        <v>0</v>
      </c>
      <c r="U131" s="39">
        <f>'Yard'!$S$140</f>
        <v>0</v>
      </c>
      <c r="V131" s="21"/>
      <c r="W131" s="21"/>
      <c r="X131" s="17"/>
    </row>
    <row r="132" spans="1:24">
      <c r="A132" s="4" t="s">
        <v>212</v>
      </c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17"/>
    </row>
    <row r="133" spans="1:24">
      <c r="A133" s="4" t="s">
        <v>213</v>
      </c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17"/>
    </row>
    <row r="134" spans="1:24">
      <c r="A134" s="4" t="s">
        <v>214</v>
      </c>
      <c r="B134" s="39">
        <f>'Yard'!$B$141</f>
        <v>0</v>
      </c>
      <c r="C134" s="39">
        <f>'Yard'!$C$141</f>
        <v>0</v>
      </c>
      <c r="D134" s="39">
        <f>'Yard'!$D$141</f>
        <v>0</v>
      </c>
      <c r="E134" s="39">
        <f>'Yard'!$E$141</f>
        <v>0</v>
      </c>
      <c r="F134" s="39">
        <f>'Yard'!$F$141</f>
        <v>0</v>
      </c>
      <c r="G134" s="39">
        <f>'Yard'!$G$141</f>
        <v>0</v>
      </c>
      <c r="H134" s="39">
        <f>'Yard'!$H$141</f>
        <v>0</v>
      </c>
      <c r="I134" s="39">
        <f>'Yard'!$I$141</f>
        <v>0</v>
      </c>
      <c r="J134" s="39">
        <f>'Yard'!$J$141</f>
        <v>0</v>
      </c>
      <c r="K134" s="21"/>
      <c r="L134" s="21"/>
      <c r="M134" s="39">
        <f>'Yard'!$K$141</f>
        <v>0</v>
      </c>
      <c r="N134" s="39">
        <f>'Yard'!$L$141</f>
        <v>0</v>
      </c>
      <c r="O134" s="39">
        <f>'Yard'!$M$141</f>
        <v>0</v>
      </c>
      <c r="P134" s="39">
        <f>'Yard'!$N$141</f>
        <v>0</v>
      </c>
      <c r="Q134" s="39">
        <f>'Yard'!$O$141</f>
        <v>0</v>
      </c>
      <c r="R134" s="39">
        <f>'Yard'!$P$141</f>
        <v>0</v>
      </c>
      <c r="S134" s="39">
        <f>'Yard'!$Q$141</f>
        <v>0</v>
      </c>
      <c r="T134" s="39">
        <f>'Yard'!$R$141</f>
        <v>0</v>
      </c>
      <c r="U134" s="39">
        <f>'Yard'!$S$141</f>
        <v>0</v>
      </c>
      <c r="V134" s="21"/>
      <c r="W134" s="21"/>
      <c r="X134" s="17"/>
    </row>
    <row r="135" spans="1:24">
      <c r="A135" s="4" t="s">
        <v>215</v>
      </c>
      <c r="B135" s="39">
        <f>'Yard'!$B$142</f>
        <v>0</v>
      </c>
      <c r="C135" s="39">
        <f>'Yard'!$C$142</f>
        <v>0</v>
      </c>
      <c r="D135" s="39">
        <f>'Yard'!$D$142</f>
        <v>0</v>
      </c>
      <c r="E135" s="39">
        <f>'Yard'!$E$142</f>
        <v>0</v>
      </c>
      <c r="F135" s="39">
        <f>'Yard'!$F$142</f>
        <v>0</v>
      </c>
      <c r="G135" s="39">
        <f>'Yard'!$G$142</f>
        <v>0</v>
      </c>
      <c r="H135" s="39">
        <f>'Yard'!$H$142</f>
        <v>0</v>
      </c>
      <c r="I135" s="39">
        <f>'Yard'!$I$142</f>
        <v>0</v>
      </c>
      <c r="J135" s="39">
        <f>'Yard'!$J$142</f>
        <v>0</v>
      </c>
      <c r="K135" s="21"/>
      <c r="L135" s="21"/>
      <c r="M135" s="39">
        <f>'Yard'!$K$142</f>
        <v>0</v>
      </c>
      <c r="N135" s="39">
        <f>'Yard'!$L$142</f>
        <v>0</v>
      </c>
      <c r="O135" s="39">
        <f>'Yard'!$M$142</f>
        <v>0</v>
      </c>
      <c r="P135" s="39">
        <f>'Yard'!$N$142</f>
        <v>0</v>
      </c>
      <c r="Q135" s="39">
        <f>'Yard'!$O$142</f>
        <v>0</v>
      </c>
      <c r="R135" s="39">
        <f>'Yard'!$P$142</f>
        <v>0</v>
      </c>
      <c r="S135" s="39">
        <f>'Yard'!$Q$142</f>
        <v>0</v>
      </c>
      <c r="T135" s="39">
        <f>'Yard'!$R$142</f>
        <v>0</v>
      </c>
      <c r="U135" s="39">
        <f>'Yard'!$S$142</f>
        <v>0</v>
      </c>
      <c r="V135" s="21"/>
      <c r="W135" s="21"/>
      <c r="X135" s="17"/>
    </row>
    <row r="137" spans="1:24" ht="21" customHeight="1">
      <c r="A137" s="1" t="s">
        <v>1114</v>
      </c>
    </row>
    <row r="138" spans="1:24">
      <c r="A138" s="3" t="s">
        <v>383</v>
      </c>
    </row>
    <row r="139" spans="1:24">
      <c r="A139" s="33" t="s">
        <v>1115</v>
      </c>
    </row>
    <row r="140" spans="1:24">
      <c r="A140" s="33" t="s">
        <v>1116</v>
      </c>
    </row>
    <row r="141" spans="1:24">
      <c r="A141" s="33" t="s">
        <v>1117</v>
      </c>
    </row>
    <row r="142" spans="1:24">
      <c r="A142" s="33" t="s">
        <v>1118</v>
      </c>
    </row>
    <row r="143" spans="1:24">
      <c r="A143" s="33" t="s">
        <v>1119</v>
      </c>
    </row>
    <row r="144" spans="1:24">
      <c r="A144" s="3" t="s">
        <v>472</v>
      </c>
    </row>
    <row r="146" spans="1:24">
      <c r="B146" s="15" t="s">
        <v>153</v>
      </c>
      <c r="C146" s="15" t="s">
        <v>338</v>
      </c>
      <c r="D146" s="15" t="s">
        <v>339</v>
      </c>
      <c r="E146" s="15" t="s">
        <v>340</v>
      </c>
      <c r="F146" s="15" t="s">
        <v>341</v>
      </c>
      <c r="G146" s="15" t="s">
        <v>342</v>
      </c>
      <c r="H146" s="15" t="s">
        <v>343</v>
      </c>
      <c r="I146" s="15" t="s">
        <v>344</v>
      </c>
      <c r="J146" s="15" t="s">
        <v>345</v>
      </c>
      <c r="K146" s="15" t="s">
        <v>495</v>
      </c>
      <c r="L146" s="15" t="s">
        <v>507</v>
      </c>
      <c r="M146" s="15" t="s">
        <v>326</v>
      </c>
      <c r="N146" s="15" t="s">
        <v>913</v>
      </c>
      <c r="O146" s="15" t="s">
        <v>914</v>
      </c>
      <c r="P146" s="15" t="s">
        <v>915</v>
      </c>
      <c r="Q146" s="15" t="s">
        <v>916</v>
      </c>
      <c r="R146" s="15" t="s">
        <v>917</v>
      </c>
      <c r="S146" s="15" t="s">
        <v>918</v>
      </c>
      <c r="T146" s="15" t="s">
        <v>919</v>
      </c>
      <c r="U146" s="15" t="s">
        <v>920</v>
      </c>
      <c r="V146" s="15" t="s">
        <v>921</v>
      </c>
      <c r="W146" s="15" t="s">
        <v>922</v>
      </c>
    </row>
    <row r="147" spans="1:24">
      <c r="A147" s="4" t="s">
        <v>185</v>
      </c>
      <c r="B147" s="39">
        <f>'AggCap'!$B$89</f>
        <v>0</v>
      </c>
      <c r="C147" s="39">
        <f>'AggCap'!$C$89</f>
        <v>0</v>
      </c>
      <c r="D147" s="39">
        <f>'AggCap'!$D$89</f>
        <v>0</v>
      </c>
      <c r="E147" s="39">
        <f>'AggCap'!$E$89</f>
        <v>0</v>
      </c>
      <c r="F147" s="39">
        <f>'AggCap'!$F$89</f>
        <v>0</v>
      </c>
      <c r="G147" s="39">
        <f>'AggCap'!$G$89</f>
        <v>0</v>
      </c>
      <c r="H147" s="39">
        <f>'AggCap'!$H$89</f>
        <v>0</v>
      </c>
      <c r="I147" s="39">
        <f>'AggCap'!$I$89</f>
        <v>0</v>
      </c>
      <c r="J147" s="39">
        <f>'AggCap'!$J$89</f>
        <v>0</v>
      </c>
      <c r="K147" s="39">
        <f>'SM'!$B$118</f>
        <v>0</v>
      </c>
      <c r="L147" s="39">
        <f>'SM'!$C$118</f>
        <v>0</v>
      </c>
      <c r="M147" s="39">
        <f>'AggCap'!$K$89</f>
        <v>0</v>
      </c>
      <c r="N147" s="39">
        <f>'AggCap'!$L$89</f>
        <v>0</v>
      </c>
      <c r="O147" s="39">
        <f>'AggCap'!$M$89</f>
        <v>0</v>
      </c>
      <c r="P147" s="39">
        <f>'AggCap'!$N$89</f>
        <v>0</v>
      </c>
      <c r="Q147" s="39">
        <f>'AggCap'!$O$89</f>
        <v>0</v>
      </c>
      <c r="R147" s="39">
        <f>'AggCap'!$P$89</f>
        <v>0</v>
      </c>
      <c r="S147" s="39">
        <f>'AggCap'!$Q$89</f>
        <v>0</v>
      </c>
      <c r="T147" s="39">
        <f>'AggCap'!$R$89</f>
        <v>0</v>
      </c>
      <c r="U147" s="39">
        <f>'AggCap'!$S$89</f>
        <v>0</v>
      </c>
      <c r="V147" s="39">
        <f>'Otex'!$B$121</f>
        <v>0</v>
      </c>
      <c r="W147" s="39">
        <f>'Otex'!$C$121</f>
        <v>0</v>
      </c>
      <c r="X147" s="17"/>
    </row>
    <row r="148" spans="1:24">
      <c r="A148" s="4" t="s">
        <v>186</v>
      </c>
      <c r="B148" s="39">
        <f>'AggCap'!$B$90</f>
        <v>0</v>
      </c>
      <c r="C148" s="39">
        <f>'AggCap'!$C$90</f>
        <v>0</v>
      </c>
      <c r="D148" s="39">
        <f>'AggCap'!$D$90</f>
        <v>0</v>
      </c>
      <c r="E148" s="39">
        <f>'AggCap'!$E$90</f>
        <v>0</v>
      </c>
      <c r="F148" s="39">
        <f>'AggCap'!$F$90</f>
        <v>0</v>
      </c>
      <c r="G148" s="39">
        <f>'AggCap'!$G$90</f>
        <v>0</v>
      </c>
      <c r="H148" s="39">
        <f>'AggCap'!$H$90</f>
        <v>0</v>
      </c>
      <c r="I148" s="39">
        <f>'AggCap'!$I$90</f>
        <v>0</v>
      </c>
      <c r="J148" s="39">
        <f>'AggCap'!$J$90</f>
        <v>0</v>
      </c>
      <c r="K148" s="39">
        <f>'SM'!$B$119</f>
        <v>0</v>
      </c>
      <c r="L148" s="39">
        <f>'SM'!$C$119</f>
        <v>0</v>
      </c>
      <c r="M148" s="39">
        <f>'AggCap'!$K$90</f>
        <v>0</v>
      </c>
      <c r="N148" s="39">
        <f>'AggCap'!$L$90</f>
        <v>0</v>
      </c>
      <c r="O148" s="39">
        <f>'AggCap'!$M$90</f>
        <v>0</v>
      </c>
      <c r="P148" s="39">
        <f>'AggCap'!$N$90</f>
        <v>0</v>
      </c>
      <c r="Q148" s="39">
        <f>'AggCap'!$O$90</f>
        <v>0</v>
      </c>
      <c r="R148" s="39">
        <f>'AggCap'!$P$90</f>
        <v>0</v>
      </c>
      <c r="S148" s="39">
        <f>'AggCap'!$Q$90</f>
        <v>0</v>
      </c>
      <c r="T148" s="39">
        <f>'AggCap'!$R$90</f>
        <v>0</v>
      </c>
      <c r="U148" s="39">
        <f>'AggCap'!$S$90</f>
        <v>0</v>
      </c>
      <c r="V148" s="39">
        <f>'Otex'!$B$122</f>
        <v>0</v>
      </c>
      <c r="W148" s="39">
        <f>'Otex'!$C$122</f>
        <v>0</v>
      </c>
      <c r="X148" s="17"/>
    </row>
    <row r="149" spans="1:24">
      <c r="A149" s="4" t="s">
        <v>231</v>
      </c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17"/>
    </row>
    <row r="150" spans="1:24">
      <c r="A150" s="4" t="s">
        <v>187</v>
      </c>
      <c r="B150" s="39">
        <f>'AggCap'!$B$91</f>
        <v>0</v>
      </c>
      <c r="C150" s="39">
        <f>'AggCap'!$C$91</f>
        <v>0</v>
      </c>
      <c r="D150" s="39">
        <f>'AggCap'!$D$91</f>
        <v>0</v>
      </c>
      <c r="E150" s="39">
        <f>'AggCap'!$E$91</f>
        <v>0</v>
      </c>
      <c r="F150" s="39">
        <f>'AggCap'!$F$91</f>
        <v>0</v>
      </c>
      <c r="G150" s="39">
        <f>'AggCap'!$G$91</f>
        <v>0</v>
      </c>
      <c r="H150" s="39">
        <f>'AggCap'!$H$91</f>
        <v>0</v>
      </c>
      <c r="I150" s="39">
        <f>'AggCap'!$I$91</f>
        <v>0</v>
      </c>
      <c r="J150" s="39">
        <f>'AggCap'!$J$91</f>
        <v>0</v>
      </c>
      <c r="K150" s="39">
        <f>'SM'!$B$121</f>
        <v>0</v>
      </c>
      <c r="L150" s="39">
        <f>'SM'!$C$121</f>
        <v>0</v>
      </c>
      <c r="M150" s="39">
        <f>'AggCap'!$K$91</f>
        <v>0</v>
      </c>
      <c r="N150" s="39">
        <f>'AggCap'!$L$91</f>
        <v>0</v>
      </c>
      <c r="O150" s="39">
        <f>'AggCap'!$M$91</f>
        <v>0</v>
      </c>
      <c r="P150" s="39">
        <f>'AggCap'!$N$91</f>
        <v>0</v>
      </c>
      <c r="Q150" s="39">
        <f>'AggCap'!$O$91</f>
        <v>0</v>
      </c>
      <c r="R150" s="39">
        <f>'AggCap'!$P$91</f>
        <v>0</v>
      </c>
      <c r="S150" s="39">
        <f>'AggCap'!$Q$91</f>
        <v>0</v>
      </c>
      <c r="T150" s="39">
        <f>'AggCap'!$R$91</f>
        <v>0</v>
      </c>
      <c r="U150" s="39">
        <f>'AggCap'!$S$91</f>
        <v>0</v>
      </c>
      <c r="V150" s="39">
        <f>'Otex'!$B$124</f>
        <v>0</v>
      </c>
      <c r="W150" s="39">
        <f>'Otex'!$C$124</f>
        <v>0</v>
      </c>
      <c r="X150" s="17"/>
    </row>
    <row r="151" spans="1:24">
      <c r="A151" s="4" t="s">
        <v>188</v>
      </c>
      <c r="B151" s="39">
        <f>'AggCap'!$B$92</f>
        <v>0</v>
      </c>
      <c r="C151" s="39">
        <f>'AggCap'!$C$92</f>
        <v>0</v>
      </c>
      <c r="D151" s="39">
        <f>'AggCap'!$D$92</f>
        <v>0</v>
      </c>
      <c r="E151" s="39">
        <f>'AggCap'!$E$92</f>
        <v>0</v>
      </c>
      <c r="F151" s="39">
        <f>'AggCap'!$F$92</f>
        <v>0</v>
      </c>
      <c r="G151" s="39">
        <f>'AggCap'!$G$92</f>
        <v>0</v>
      </c>
      <c r="H151" s="39">
        <f>'AggCap'!$H$92</f>
        <v>0</v>
      </c>
      <c r="I151" s="39">
        <f>'AggCap'!$I$92</f>
        <v>0</v>
      </c>
      <c r="J151" s="39">
        <f>'AggCap'!$J$92</f>
        <v>0</v>
      </c>
      <c r="K151" s="39">
        <f>'SM'!$B$122</f>
        <v>0</v>
      </c>
      <c r="L151" s="39">
        <f>'SM'!$C$122</f>
        <v>0</v>
      </c>
      <c r="M151" s="39">
        <f>'AggCap'!$K$92</f>
        <v>0</v>
      </c>
      <c r="N151" s="39">
        <f>'AggCap'!$L$92</f>
        <v>0</v>
      </c>
      <c r="O151" s="39">
        <f>'AggCap'!$M$92</f>
        <v>0</v>
      </c>
      <c r="P151" s="39">
        <f>'AggCap'!$N$92</f>
        <v>0</v>
      </c>
      <c r="Q151" s="39">
        <f>'AggCap'!$O$92</f>
        <v>0</v>
      </c>
      <c r="R151" s="39">
        <f>'AggCap'!$P$92</f>
        <v>0</v>
      </c>
      <c r="S151" s="39">
        <f>'AggCap'!$Q$92</f>
        <v>0</v>
      </c>
      <c r="T151" s="39">
        <f>'AggCap'!$R$92</f>
        <v>0</v>
      </c>
      <c r="U151" s="39">
        <f>'AggCap'!$S$92</f>
        <v>0</v>
      </c>
      <c r="V151" s="39">
        <f>'Otex'!$B$125</f>
        <v>0</v>
      </c>
      <c r="W151" s="39">
        <f>'Otex'!$C$125</f>
        <v>0</v>
      </c>
      <c r="X151" s="17"/>
    </row>
    <row r="152" spans="1:24">
      <c r="A152" s="4" t="s">
        <v>232</v>
      </c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17"/>
    </row>
    <row r="153" spans="1:24">
      <c r="A153" s="4" t="s">
        <v>189</v>
      </c>
      <c r="B153" s="39">
        <f>'AggCap'!$B$93</f>
        <v>0</v>
      </c>
      <c r="C153" s="39">
        <f>'AggCap'!$C$93</f>
        <v>0</v>
      </c>
      <c r="D153" s="39">
        <f>'AggCap'!$D$93</f>
        <v>0</v>
      </c>
      <c r="E153" s="39">
        <f>'AggCap'!$E$93</f>
        <v>0</v>
      </c>
      <c r="F153" s="39">
        <f>'AggCap'!$F$93</f>
        <v>0</v>
      </c>
      <c r="G153" s="39">
        <f>'AggCap'!$G$93</f>
        <v>0</v>
      </c>
      <c r="H153" s="39">
        <f>'AggCap'!$H$93</f>
        <v>0</v>
      </c>
      <c r="I153" s="39">
        <f>'AggCap'!$I$93</f>
        <v>0</v>
      </c>
      <c r="J153" s="39">
        <f>'AggCap'!$J$93</f>
        <v>0</v>
      </c>
      <c r="K153" s="39">
        <f>'SM'!$B$124</f>
        <v>0</v>
      </c>
      <c r="L153" s="39">
        <f>'SM'!$C$124</f>
        <v>0</v>
      </c>
      <c r="M153" s="39">
        <f>'AggCap'!$K$93</f>
        <v>0</v>
      </c>
      <c r="N153" s="39">
        <f>'AggCap'!$L$93</f>
        <v>0</v>
      </c>
      <c r="O153" s="39">
        <f>'AggCap'!$M$93</f>
        <v>0</v>
      </c>
      <c r="P153" s="39">
        <f>'AggCap'!$N$93</f>
        <v>0</v>
      </c>
      <c r="Q153" s="39">
        <f>'AggCap'!$O$93</f>
        <v>0</v>
      </c>
      <c r="R153" s="39">
        <f>'AggCap'!$P$93</f>
        <v>0</v>
      </c>
      <c r="S153" s="39">
        <f>'AggCap'!$Q$93</f>
        <v>0</v>
      </c>
      <c r="T153" s="39">
        <f>'AggCap'!$R$93</f>
        <v>0</v>
      </c>
      <c r="U153" s="39">
        <f>'AggCap'!$S$93</f>
        <v>0</v>
      </c>
      <c r="V153" s="39">
        <f>'Otex'!$B$127</f>
        <v>0</v>
      </c>
      <c r="W153" s="39">
        <f>'Otex'!$C$127</f>
        <v>0</v>
      </c>
      <c r="X153" s="17"/>
    </row>
    <row r="154" spans="1:24">
      <c r="A154" s="4" t="s">
        <v>190</v>
      </c>
      <c r="B154" s="39">
        <f>'AggCap'!$B$94</f>
        <v>0</v>
      </c>
      <c r="C154" s="39">
        <f>'AggCap'!$C$94</f>
        <v>0</v>
      </c>
      <c r="D154" s="39">
        <f>'AggCap'!$D$94</f>
        <v>0</v>
      </c>
      <c r="E154" s="39">
        <f>'AggCap'!$E$94</f>
        <v>0</v>
      </c>
      <c r="F154" s="39">
        <f>'AggCap'!$F$94</f>
        <v>0</v>
      </c>
      <c r="G154" s="39">
        <f>'AggCap'!$G$94</f>
        <v>0</v>
      </c>
      <c r="H154" s="39">
        <f>'AggCap'!$H$94</f>
        <v>0</v>
      </c>
      <c r="I154" s="39">
        <f>'AggCap'!$I$94</f>
        <v>0</v>
      </c>
      <c r="J154" s="39">
        <f>'AggCap'!$J$94</f>
        <v>0</v>
      </c>
      <c r="K154" s="39">
        <f>'SM'!$B$125</f>
        <v>0</v>
      </c>
      <c r="L154" s="39">
        <f>'SM'!$C$125</f>
        <v>0</v>
      </c>
      <c r="M154" s="39">
        <f>'AggCap'!$K$94</f>
        <v>0</v>
      </c>
      <c r="N154" s="39">
        <f>'AggCap'!$L$94</f>
        <v>0</v>
      </c>
      <c r="O154" s="39">
        <f>'AggCap'!$M$94</f>
        <v>0</v>
      </c>
      <c r="P154" s="39">
        <f>'AggCap'!$N$94</f>
        <v>0</v>
      </c>
      <c r="Q154" s="39">
        <f>'AggCap'!$O$94</f>
        <v>0</v>
      </c>
      <c r="R154" s="39">
        <f>'AggCap'!$P$94</f>
        <v>0</v>
      </c>
      <c r="S154" s="39">
        <f>'AggCap'!$Q$94</f>
        <v>0</v>
      </c>
      <c r="T154" s="39">
        <f>'AggCap'!$R$94</f>
        <v>0</v>
      </c>
      <c r="U154" s="39">
        <f>'AggCap'!$S$94</f>
        <v>0</v>
      </c>
      <c r="V154" s="39">
        <f>'Otex'!$B$128</f>
        <v>0</v>
      </c>
      <c r="W154" s="39">
        <f>'Otex'!$C$128</f>
        <v>0</v>
      </c>
      <c r="X154" s="17"/>
    </row>
    <row r="155" spans="1:24">
      <c r="A155" s="4" t="s">
        <v>210</v>
      </c>
      <c r="B155" s="39">
        <f>'AggCap'!$B$95</f>
        <v>0</v>
      </c>
      <c r="C155" s="39">
        <f>'AggCap'!$C$95</f>
        <v>0</v>
      </c>
      <c r="D155" s="39">
        <f>'AggCap'!$D$95</f>
        <v>0</v>
      </c>
      <c r="E155" s="39">
        <f>'AggCap'!$E$95</f>
        <v>0</v>
      </c>
      <c r="F155" s="39">
        <f>'AggCap'!$F$95</f>
        <v>0</v>
      </c>
      <c r="G155" s="39">
        <f>'AggCap'!$G$95</f>
        <v>0</v>
      </c>
      <c r="H155" s="39">
        <f>'AggCap'!$H$95</f>
        <v>0</v>
      </c>
      <c r="I155" s="39">
        <f>'AggCap'!$I$95</f>
        <v>0</v>
      </c>
      <c r="J155" s="39">
        <f>'AggCap'!$J$95</f>
        <v>0</v>
      </c>
      <c r="K155" s="39">
        <f>'SM'!$B$126</f>
        <v>0</v>
      </c>
      <c r="L155" s="39">
        <f>'SM'!$C$126</f>
        <v>0</v>
      </c>
      <c r="M155" s="39">
        <f>'AggCap'!$K$95</f>
        <v>0</v>
      </c>
      <c r="N155" s="39">
        <f>'AggCap'!$L$95</f>
        <v>0</v>
      </c>
      <c r="O155" s="39">
        <f>'AggCap'!$M$95</f>
        <v>0</v>
      </c>
      <c r="P155" s="39">
        <f>'AggCap'!$N$95</f>
        <v>0</v>
      </c>
      <c r="Q155" s="39">
        <f>'AggCap'!$O$95</f>
        <v>0</v>
      </c>
      <c r="R155" s="39">
        <f>'AggCap'!$P$95</f>
        <v>0</v>
      </c>
      <c r="S155" s="39">
        <f>'AggCap'!$Q$95</f>
        <v>0</v>
      </c>
      <c r="T155" s="39">
        <f>'AggCap'!$R$95</f>
        <v>0</v>
      </c>
      <c r="U155" s="39">
        <f>'AggCap'!$S$95</f>
        <v>0</v>
      </c>
      <c r="V155" s="39">
        <f>'Otex'!$B$129</f>
        <v>0</v>
      </c>
      <c r="W155" s="39">
        <f>'Otex'!$C$129</f>
        <v>0</v>
      </c>
      <c r="X155" s="17"/>
    </row>
    <row r="156" spans="1:24">
      <c r="A156" s="4" t="s">
        <v>191</v>
      </c>
      <c r="B156" s="39">
        <f>'AggCap'!$B$96</f>
        <v>0</v>
      </c>
      <c r="C156" s="39">
        <f>'AggCap'!$C$96</f>
        <v>0</v>
      </c>
      <c r="D156" s="39">
        <f>'AggCap'!$D$96</f>
        <v>0</v>
      </c>
      <c r="E156" s="39">
        <f>'AggCap'!$E$96</f>
        <v>0</v>
      </c>
      <c r="F156" s="39">
        <f>'AggCap'!$F$96</f>
        <v>0</v>
      </c>
      <c r="G156" s="39">
        <f>'AggCap'!$G$96</f>
        <v>0</v>
      </c>
      <c r="H156" s="39">
        <f>'AggCap'!$H$96</f>
        <v>0</v>
      </c>
      <c r="I156" s="39">
        <f>'AggCap'!$I$96</f>
        <v>0</v>
      </c>
      <c r="J156" s="39">
        <f>'AggCap'!$J$96</f>
        <v>0</v>
      </c>
      <c r="K156" s="39">
        <f>'SM'!$B$127</f>
        <v>0</v>
      </c>
      <c r="L156" s="39">
        <f>'SM'!$C$127</f>
        <v>0</v>
      </c>
      <c r="M156" s="39">
        <f>'AggCap'!$K$96</f>
        <v>0</v>
      </c>
      <c r="N156" s="39">
        <f>'AggCap'!$L$96</f>
        <v>0</v>
      </c>
      <c r="O156" s="39">
        <f>'AggCap'!$M$96</f>
        <v>0</v>
      </c>
      <c r="P156" s="39">
        <f>'AggCap'!$N$96</f>
        <v>0</v>
      </c>
      <c r="Q156" s="39">
        <f>'AggCap'!$O$96</f>
        <v>0</v>
      </c>
      <c r="R156" s="39">
        <f>'AggCap'!$P$96</f>
        <v>0</v>
      </c>
      <c r="S156" s="39">
        <f>'AggCap'!$Q$96</f>
        <v>0</v>
      </c>
      <c r="T156" s="39">
        <f>'AggCap'!$R$96</f>
        <v>0</v>
      </c>
      <c r="U156" s="39">
        <f>'AggCap'!$S$96</f>
        <v>0</v>
      </c>
      <c r="V156" s="39">
        <f>'Otex'!$B$130</f>
        <v>0</v>
      </c>
      <c r="W156" s="39">
        <f>'Otex'!$C$130</f>
        <v>0</v>
      </c>
      <c r="X156" s="17"/>
    </row>
    <row r="157" spans="1:24">
      <c r="A157" s="4" t="s">
        <v>192</v>
      </c>
      <c r="B157" s="39">
        <f>'AggCap'!$B$97</f>
        <v>0</v>
      </c>
      <c r="C157" s="39">
        <f>'AggCap'!$C$97</f>
        <v>0</v>
      </c>
      <c r="D157" s="39">
        <f>'AggCap'!$D$97</f>
        <v>0</v>
      </c>
      <c r="E157" s="39">
        <f>'AggCap'!$E$97</f>
        <v>0</v>
      </c>
      <c r="F157" s="39">
        <f>'AggCap'!$F$97</f>
        <v>0</v>
      </c>
      <c r="G157" s="39">
        <f>'AggCap'!$G$97</f>
        <v>0</v>
      </c>
      <c r="H157" s="39">
        <f>'AggCap'!$H$97</f>
        <v>0</v>
      </c>
      <c r="I157" s="39">
        <f>'AggCap'!$I$97</f>
        <v>0</v>
      </c>
      <c r="J157" s="39">
        <f>'AggCap'!$J$97</f>
        <v>0</v>
      </c>
      <c r="K157" s="39">
        <f>'SM'!$B$128</f>
        <v>0</v>
      </c>
      <c r="L157" s="39">
        <f>'SM'!$C$128</f>
        <v>0</v>
      </c>
      <c r="M157" s="39">
        <f>'AggCap'!$K$97</f>
        <v>0</v>
      </c>
      <c r="N157" s="39">
        <f>'AggCap'!$L$97</f>
        <v>0</v>
      </c>
      <c r="O157" s="39">
        <f>'AggCap'!$M$97</f>
        <v>0</v>
      </c>
      <c r="P157" s="39">
        <f>'AggCap'!$N$97</f>
        <v>0</v>
      </c>
      <c r="Q157" s="39">
        <f>'AggCap'!$O$97</f>
        <v>0</v>
      </c>
      <c r="R157" s="39">
        <f>'AggCap'!$P$97</f>
        <v>0</v>
      </c>
      <c r="S157" s="39">
        <f>'AggCap'!$Q$97</f>
        <v>0</v>
      </c>
      <c r="T157" s="39">
        <f>'AggCap'!$R$97</f>
        <v>0</v>
      </c>
      <c r="U157" s="39">
        <f>'AggCap'!$S$97</f>
        <v>0</v>
      </c>
      <c r="V157" s="39">
        <f>'Otex'!$B$131</f>
        <v>0</v>
      </c>
      <c r="W157" s="39">
        <f>'Otex'!$C$131</f>
        <v>0</v>
      </c>
      <c r="X157" s="17"/>
    </row>
    <row r="158" spans="1:24">
      <c r="A158" s="4" t="s">
        <v>193</v>
      </c>
      <c r="B158" s="21"/>
      <c r="C158" s="21"/>
      <c r="D158" s="21"/>
      <c r="E158" s="21"/>
      <c r="F158" s="21"/>
      <c r="G158" s="21"/>
      <c r="H158" s="21"/>
      <c r="I158" s="21"/>
      <c r="J158" s="21"/>
      <c r="K158" s="39">
        <f>'SM'!$B$129</f>
        <v>0</v>
      </c>
      <c r="L158" s="39">
        <f>'SM'!$C$129</f>
        <v>0</v>
      </c>
      <c r="M158" s="21"/>
      <c r="N158" s="21"/>
      <c r="O158" s="21"/>
      <c r="P158" s="21"/>
      <c r="Q158" s="21"/>
      <c r="R158" s="21"/>
      <c r="S158" s="21"/>
      <c r="T158" s="21"/>
      <c r="U158" s="21"/>
      <c r="V158" s="39">
        <f>'Otex'!$B$132</f>
        <v>0</v>
      </c>
      <c r="W158" s="39">
        <f>'Otex'!$C$132</f>
        <v>0</v>
      </c>
      <c r="X158" s="17"/>
    </row>
    <row r="159" spans="1:24">
      <c r="A159" s="4" t="s">
        <v>194</v>
      </c>
      <c r="B159" s="21"/>
      <c r="C159" s="21"/>
      <c r="D159" s="21"/>
      <c r="E159" s="21"/>
      <c r="F159" s="21"/>
      <c r="G159" s="21"/>
      <c r="H159" s="21"/>
      <c r="I159" s="21"/>
      <c r="J159" s="21"/>
      <c r="K159" s="39">
        <f>'SM'!$B$130</f>
        <v>0</v>
      </c>
      <c r="L159" s="39">
        <f>'SM'!$C$130</f>
        <v>0</v>
      </c>
      <c r="M159" s="21"/>
      <c r="N159" s="21"/>
      <c r="O159" s="21"/>
      <c r="P159" s="21"/>
      <c r="Q159" s="21"/>
      <c r="R159" s="21"/>
      <c r="S159" s="21"/>
      <c r="T159" s="21"/>
      <c r="U159" s="21"/>
      <c r="V159" s="39">
        <f>'Otex'!$B$133</f>
        <v>0</v>
      </c>
      <c r="W159" s="39">
        <f>'Otex'!$C$133</f>
        <v>0</v>
      </c>
      <c r="X159" s="17"/>
    </row>
    <row r="160" spans="1:24">
      <c r="A160" s="4" t="s">
        <v>211</v>
      </c>
      <c r="B160" s="21"/>
      <c r="C160" s="21"/>
      <c r="D160" s="21"/>
      <c r="E160" s="21"/>
      <c r="F160" s="21"/>
      <c r="G160" s="21"/>
      <c r="H160" s="21"/>
      <c r="I160" s="21"/>
      <c r="J160" s="21"/>
      <c r="K160" s="39">
        <f>'SM'!$B$131</f>
        <v>0</v>
      </c>
      <c r="L160" s="39">
        <f>'SM'!$C$131</f>
        <v>0</v>
      </c>
      <c r="M160" s="21"/>
      <c r="N160" s="21"/>
      <c r="O160" s="21"/>
      <c r="P160" s="21"/>
      <c r="Q160" s="21"/>
      <c r="R160" s="21"/>
      <c r="S160" s="21"/>
      <c r="T160" s="21"/>
      <c r="U160" s="21"/>
      <c r="V160" s="39">
        <f>'Otex'!$B$134</f>
        <v>0</v>
      </c>
      <c r="W160" s="39">
        <f>'Otex'!$C$134</f>
        <v>0</v>
      </c>
      <c r="X160" s="17"/>
    </row>
    <row r="161" spans="1:24">
      <c r="A161" s="4" t="s">
        <v>233</v>
      </c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17"/>
    </row>
    <row r="162" spans="1:24">
      <c r="A162" s="4" t="s">
        <v>234</v>
      </c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17"/>
    </row>
    <row r="163" spans="1:24">
      <c r="A163" s="4" t="s">
        <v>235</v>
      </c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17"/>
    </row>
    <row r="164" spans="1:24">
      <c r="A164" s="4" t="s">
        <v>236</v>
      </c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17"/>
    </row>
    <row r="165" spans="1:24">
      <c r="A165" s="4" t="s">
        <v>237</v>
      </c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17"/>
    </row>
    <row r="166" spans="1:24">
      <c r="A166" s="4" t="s">
        <v>195</v>
      </c>
      <c r="B166" s="21"/>
      <c r="C166" s="21"/>
      <c r="D166" s="21"/>
      <c r="E166" s="21"/>
      <c r="F166" s="21"/>
      <c r="G166" s="21"/>
      <c r="H166" s="21"/>
      <c r="I166" s="21"/>
      <c r="J166" s="21"/>
      <c r="K166" s="39">
        <f>'SM'!$B$137</f>
        <v>0</v>
      </c>
      <c r="L166" s="39">
        <f>'SM'!$C$137</f>
        <v>0</v>
      </c>
      <c r="M166" s="21"/>
      <c r="N166" s="21"/>
      <c r="O166" s="21"/>
      <c r="P166" s="21"/>
      <c r="Q166" s="21"/>
      <c r="R166" s="21"/>
      <c r="S166" s="21"/>
      <c r="T166" s="21"/>
      <c r="U166" s="21"/>
      <c r="V166" s="39">
        <f>'Otex'!$B$140</f>
        <v>0</v>
      </c>
      <c r="W166" s="39">
        <f>'Otex'!$C$140</f>
        <v>0</v>
      </c>
      <c r="X166" s="17"/>
    </row>
    <row r="167" spans="1:24">
      <c r="A167" s="4" t="s">
        <v>196</v>
      </c>
      <c r="B167" s="21"/>
      <c r="C167" s="21"/>
      <c r="D167" s="21"/>
      <c r="E167" s="21"/>
      <c r="F167" s="21"/>
      <c r="G167" s="21"/>
      <c r="H167" s="21"/>
      <c r="I167" s="21"/>
      <c r="J167" s="21"/>
      <c r="K167" s="39">
        <f>'SM'!$B$138</f>
        <v>0</v>
      </c>
      <c r="L167" s="39">
        <f>'SM'!$C$138</f>
        <v>0</v>
      </c>
      <c r="M167" s="21"/>
      <c r="N167" s="21"/>
      <c r="O167" s="21"/>
      <c r="P167" s="21"/>
      <c r="Q167" s="21"/>
      <c r="R167" s="21"/>
      <c r="S167" s="21"/>
      <c r="T167" s="21"/>
      <c r="U167" s="21"/>
      <c r="V167" s="39">
        <f>'Otex'!$B$141</f>
        <v>0</v>
      </c>
      <c r="W167" s="39">
        <f>'Otex'!$C$141</f>
        <v>0</v>
      </c>
      <c r="X167" s="17"/>
    </row>
    <row r="168" spans="1:24">
      <c r="A168" s="4" t="s">
        <v>197</v>
      </c>
      <c r="B168" s="21"/>
      <c r="C168" s="21"/>
      <c r="D168" s="21"/>
      <c r="E168" s="21"/>
      <c r="F168" s="21"/>
      <c r="G168" s="21"/>
      <c r="H168" s="21"/>
      <c r="I168" s="21"/>
      <c r="J168" s="21"/>
      <c r="K168" s="39">
        <f>'SM'!$B$139</f>
        <v>0</v>
      </c>
      <c r="L168" s="39">
        <f>'SM'!$C$139</f>
        <v>0</v>
      </c>
      <c r="M168" s="21"/>
      <c r="N168" s="21"/>
      <c r="O168" s="21"/>
      <c r="P168" s="21"/>
      <c r="Q168" s="21"/>
      <c r="R168" s="21"/>
      <c r="S168" s="21"/>
      <c r="T168" s="21"/>
      <c r="U168" s="21"/>
      <c r="V168" s="39">
        <f>'Otex'!$B$142</f>
        <v>0</v>
      </c>
      <c r="W168" s="39">
        <f>'Otex'!$C$142</f>
        <v>0</v>
      </c>
      <c r="X168" s="17"/>
    </row>
    <row r="169" spans="1:24">
      <c r="A169" s="4" t="s">
        <v>198</v>
      </c>
      <c r="B169" s="21"/>
      <c r="C169" s="21"/>
      <c r="D169" s="21"/>
      <c r="E169" s="21"/>
      <c r="F169" s="21"/>
      <c r="G169" s="21"/>
      <c r="H169" s="21"/>
      <c r="I169" s="21"/>
      <c r="J169" s="21"/>
      <c r="K169" s="39">
        <f>'SM'!$B$140</f>
        <v>0</v>
      </c>
      <c r="L169" s="39">
        <f>'SM'!$C$140</f>
        <v>0</v>
      </c>
      <c r="M169" s="21"/>
      <c r="N169" s="21"/>
      <c r="O169" s="21"/>
      <c r="P169" s="21"/>
      <c r="Q169" s="21"/>
      <c r="R169" s="21"/>
      <c r="S169" s="21"/>
      <c r="T169" s="21"/>
      <c r="U169" s="21"/>
      <c r="V169" s="39">
        <f>'Otex'!$B$143</f>
        <v>0</v>
      </c>
      <c r="W169" s="39">
        <f>'Otex'!$C$143</f>
        <v>0</v>
      </c>
      <c r="X169" s="17"/>
    </row>
    <row r="170" spans="1:24">
      <c r="A170" s="4" t="s">
        <v>199</v>
      </c>
      <c r="B170" s="21"/>
      <c r="C170" s="21"/>
      <c r="D170" s="21"/>
      <c r="E170" s="21"/>
      <c r="F170" s="21"/>
      <c r="G170" s="21"/>
      <c r="H170" s="21"/>
      <c r="I170" s="21"/>
      <c r="J170" s="21"/>
      <c r="K170" s="39">
        <f>'SM'!$B$141</f>
        <v>0</v>
      </c>
      <c r="L170" s="39">
        <f>'SM'!$C$141</f>
        <v>0</v>
      </c>
      <c r="M170" s="21"/>
      <c r="N170" s="21"/>
      <c r="O170" s="21"/>
      <c r="P170" s="21"/>
      <c r="Q170" s="21"/>
      <c r="R170" s="21"/>
      <c r="S170" s="21"/>
      <c r="T170" s="21"/>
      <c r="U170" s="21"/>
      <c r="V170" s="39">
        <f>'Otex'!$B$144</f>
        <v>0</v>
      </c>
      <c r="W170" s="39">
        <f>'Otex'!$C$144</f>
        <v>0</v>
      </c>
      <c r="X170" s="17"/>
    </row>
    <row r="171" spans="1:24">
      <c r="A171" s="4" t="s">
        <v>200</v>
      </c>
      <c r="B171" s="21"/>
      <c r="C171" s="21"/>
      <c r="D171" s="21"/>
      <c r="E171" s="21"/>
      <c r="F171" s="21"/>
      <c r="G171" s="21"/>
      <c r="H171" s="21"/>
      <c r="I171" s="21"/>
      <c r="J171" s="21"/>
      <c r="K171" s="39">
        <f>'SM'!$B$142</f>
        <v>0</v>
      </c>
      <c r="L171" s="39">
        <f>'SM'!$C$142</f>
        <v>0</v>
      </c>
      <c r="M171" s="21"/>
      <c r="N171" s="21"/>
      <c r="O171" s="21"/>
      <c r="P171" s="21"/>
      <c r="Q171" s="21"/>
      <c r="R171" s="21"/>
      <c r="S171" s="21"/>
      <c r="T171" s="21"/>
      <c r="U171" s="21"/>
      <c r="V171" s="39">
        <f>'Otex'!$B$145</f>
        <v>0</v>
      </c>
      <c r="W171" s="39">
        <f>'Otex'!$C$145</f>
        <v>0</v>
      </c>
      <c r="X171" s="17"/>
    </row>
    <row r="172" spans="1:24">
      <c r="A172" s="4" t="s">
        <v>201</v>
      </c>
      <c r="B172" s="21"/>
      <c r="C172" s="21"/>
      <c r="D172" s="21"/>
      <c r="E172" s="21"/>
      <c r="F172" s="21"/>
      <c r="G172" s="21"/>
      <c r="H172" s="21"/>
      <c r="I172" s="21"/>
      <c r="J172" s="21"/>
      <c r="K172" s="39">
        <f>'SM'!$B$143</f>
        <v>0</v>
      </c>
      <c r="L172" s="39">
        <f>'SM'!$C$143</f>
        <v>0</v>
      </c>
      <c r="M172" s="21"/>
      <c r="N172" s="21"/>
      <c r="O172" s="21"/>
      <c r="P172" s="21"/>
      <c r="Q172" s="21"/>
      <c r="R172" s="21"/>
      <c r="S172" s="21"/>
      <c r="T172" s="21"/>
      <c r="U172" s="21"/>
      <c r="V172" s="39">
        <f>'Otex'!$B$146</f>
        <v>0</v>
      </c>
      <c r="W172" s="39">
        <f>'Otex'!$C$146</f>
        <v>0</v>
      </c>
      <c r="X172" s="17"/>
    </row>
    <row r="173" spans="1:24">
      <c r="A173" s="4" t="s">
        <v>202</v>
      </c>
      <c r="B173" s="21"/>
      <c r="C173" s="21"/>
      <c r="D173" s="21"/>
      <c r="E173" s="21"/>
      <c r="F173" s="21"/>
      <c r="G173" s="21"/>
      <c r="H173" s="21"/>
      <c r="I173" s="21"/>
      <c r="J173" s="21"/>
      <c r="K173" s="39">
        <f>'SM'!$B$144</f>
        <v>0</v>
      </c>
      <c r="L173" s="39">
        <f>'SM'!$C$144</f>
        <v>0</v>
      </c>
      <c r="M173" s="21"/>
      <c r="N173" s="21"/>
      <c r="O173" s="21"/>
      <c r="P173" s="21"/>
      <c r="Q173" s="21"/>
      <c r="R173" s="21"/>
      <c r="S173" s="21"/>
      <c r="T173" s="21"/>
      <c r="U173" s="21"/>
      <c r="V173" s="39">
        <f>'Otex'!$B$147</f>
        <v>0</v>
      </c>
      <c r="W173" s="39">
        <f>'Otex'!$C$147</f>
        <v>0</v>
      </c>
      <c r="X173" s="17"/>
    </row>
    <row r="174" spans="1:24">
      <c r="A174" s="4" t="s">
        <v>203</v>
      </c>
      <c r="B174" s="21"/>
      <c r="C174" s="21"/>
      <c r="D174" s="21"/>
      <c r="E174" s="21"/>
      <c r="F174" s="21"/>
      <c r="G174" s="21"/>
      <c r="H174" s="21"/>
      <c r="I174" s="21"/>
      <c r="J174" s="21"/>
      <c r="K174" s="39">
        <f>'SM'!$B$145</f>
        <v>0</v>
      </c>
      <c r="L174" s="39">
        <f>'SM'!$C$145</f>
        <v>0</v>
      </c>
      <c r="M174" s="21"/>
      <c r="N174" s="21"/>
      <c r="O174" s="21"/>
      <c r="P174" s="21"/>
      <c r="Q174" s="21"/>
      <c r="R174" s="21"/>
      <c r="S174" s="21"/>
      <c r="T174" s="21"/>
      <c r="U174" s="21"/>
      <c r="V174" s="39">
        <f>'Otex'!$B$148</f>
        <v>0</v>
      </c>
      <c r="W174" s="39">
        <f>'Otex'!$C$148</f>
        <v>0</v>
      </c>
      <c r="X174" s="17"/>
    </row>
    <row r="175" spans="1:24">
      <c r="A175" s="4" t="s">
        <v>204</v>
      </c>
      <c r="B175" s="21"/>
      <c r="C175" s="21"/>
      <c r="D175" s="21"/>
      <c r="E175" s="21"/>
      <c r="F175" s="21"/>
      <c r="G175" s="21"/>
      <c r="H175" s="21"/>
      <c r="I175" s="21"/>
      <c r="J175" s="21"/>
      <c r="K175" s="39">
        <f>'SM'!$B$146</f>
        <v>0</v>
      </c>
      <c r="L175" s="39">
        <f>'SM'!$C$146</f>
        <v>0</v>
      </c>
      <c r="M175" s="21"/>
      <c r="N175" s="21"/>
      <c r="O175" s="21"/>
      <c r="P175" s="21"/>
      <c r="Q175" s="21"/>
      <c r="R175" s="21"/>
      <c r="S175" s="21"/>
      <c r="T175" s="21"/>
      <c r="U175" s="21"/>
      <c r="V175" s="39">
        <f>'Otex'!$B$149</f>
        <v>0</v>
      </c>
      <c r="W175" s="39">
        <f>'Otex'!$C$149</f>
        <v>0</v>
      </c>
      <c r="X175" s="17"/>
    </row>
    <row r="176" spans="1:24">
      <c r="A176" s="4" t="s">
        <v>212</v>
      </c>
      <c r="B176" s="21"/>
      <c r="C176" s="21"/>
      <c r="D176" s="21"/>
      <c r="E176" s="21"/>
      <c r="F176" s="21"/>
      <c r="G176" s="21"/>
      <c r="H176" s="21"/>
      <c r="I176" s="21"/>
      <c r="J176" s="21"/>
      <c r="K176" s="39">
        <f>'SM'!$B$147</f>
        <v>0</v>
      </c>
      <c r="L176" s="39">
        <f>'SM'!$C$147</f>
        <v>0</v>
      </c>
      <c r="M176" s="21"/>
      <c r="N176" s="21"/>
      <c r="O176" s="21"/>
      <c r="P176" s="21"/>
      <c r="Q176" s="21"/>
      <c r="R176" s="21"/>
      <c r="S176" s="21"/>
      <c r="T176" s="21"/>
      <c r="U176" s="21"/>
      <c r="V176" s="39">
        <f>'Otex'!$B$150</f>
        <v>0</v>
      </c>
      <c r="W176" s="39">
        <f>'Otex'!$C$150</f>
        <v>0</v>
      </c>
      <c r="X176" s="17"/>
    </row>
    <row r="177" spans="1:24">
      <c r="A177" s="4" t="s">
        <v>213</v>
      </c>
      <c r="B177" s="21"/>
      <c r="C177" s="21"/>
      <c r="D177" s="21"/>
      <c r="E177" s="21"/>
      <c r="F177" s="21"/>
      <c r="G177" s="21"/>
      <c r="H177" s="21"/>
      <c r="I177" s="21"/>
      <c r="J177" s="21"/>
      <c r="K177" s="39">
        <f>'SM'!$B$148</f>
        <v>0</v>
      </c>
      <c r="L177" s="39">
        <f>'SM'!$C$148</f>
        <v>0</v>
      </c>
      <c r="M177" s="21"/>
      <c r="N177" s="21"/>
      <c r="O177" s="21"/>
      <c r="P177" s="21"/>
      <c r="Q177" s="21"/>
      <c r="R177" s="21"/>
      <c r="S177" s="21"/>
      <c r="T177" s="21"/>
      <c r="U177" s="21"/>
      <c r="V177" s="39">
        <f>'Otex'!$B$151</f>
        <v>0</v>
      </c>
      <c r="W177" s="39">
        <f>'Otex'!$C$151</f>
        <v>0</v>
      </c>
      <c r="X177" s="17"/>
    </row>
    <row r="178" spans="1:24">
      <c r="A178" s="4" t="s">
        <v>214</v>
      </c>
      <c r="B178" s="21"/>
      <c r="C178" s="21"/>
      <c r="D178" s="21"/>
      <c r="E178" s="21"/>
      <c r="F178" s="21"/>
      <c r="G178" s="21"/>
      <c r="H178" s="21"/>
      <c r="I178" s="21"/>
      <c r="J178" s="21"/>
      <c r="K178" s="39">
        <f>'SM'!$B$149</f>
        <v>0</v>
      </c>
      <c r="L178" s="39">
        <f>'SM'!$C$149</f>
        <v>0</v>
      </c>
      <c r="M178" s="21"/>
      <c r="N178" s="21"/>
      <c r="O178" s="21"/>
      <c r="P178" s="21"/>
      <c r="Q178" s="21"/>
      <c r="R178" s="21"/>
      <c r="S178" s="21"/>
      <c r="T178" s="21"/>
      <c r="U178" s="21"/>
      <c r="V178" s="39">
        <f>'Otex'!$B$152</f>
        <v>0</v>
      </c>
      <c r="W178" s="39">
        <f>'Otex'!$C$152</f>
        <v>0</v>
      </c>
      <c r="X178" s="17"/>
    </row>
    <row r="179" spans="1:24">
      <c r="A179" s="4" t="s">
        <v>215</v>
      </c>
      <c r="B179" s="21"/>
      <c r="C179" s="21"/>
      <c r="D179" s="21"/>
      <c r="E179" s="21"/>
      <c r="F179" s="21"/>
      <c r="G179" s="21"/>
      <c r="H179" s="21"/>
      <c r="I179" s="21"/>
      <c r="J179" s="21"/>
      <c r="K179" s="39">
        <f>'SM'!$B$150</f>
        <v>0</v>
      </c>
      <c r="L179" s="39">
        <f>'SM'!$C$150</f>
        <v>0</v>
      </c>
      <c r="M179" s="21"/>
      <c r="N179" s="21"/>
      <c r="O179" s="21"/>
      <c r="P179" s="21"/>
      <c r="Q179" s="21"/>
      <c r="R179" s="21"/>
      <c r="S179" s="21"/>
      <c r="T179" s="21"/>
      <c r="U179" s="21"/>
      <c r="V179" s="39">
        <f>'Otex'!$B$153</f>
        <v>0</v>
      </c>
      <c r="W179" s="39">
        <f>'Otex'!$C$153</f>
        <v>0</v>
      </c>
      <c r="X179" s="17"/>
    </row>
    <row r="181" spans="1:24" ht="21" customHeight="1">
      <c r="A181" s="1" t="s">
        <v>1120</v>
      </c>
    </row>
    <row r="182" spans="1:24">
      <c r="A182" s="3" t="s">
        <v>383</v>
      </c>
    </row>
    <row r="183" spans="1:24">
      <c r="A183" s="33" t="s">
        <v>1121</v>
      </c>
    </row>
    <row r="184" spans="1:24">
      <c r="A184" s="3" t="s">
        <v>669</v>
      </c>
    </row>
    <row r="186" spans="1:24">
      <c r="B186" s="15" t="s">
        <v>153</v>
      </c>
      <c r="C186" s="15" t="s">
        <v>338</v>
      </c>
      <c r="D186" s="15" t="s">
        <v>339</v>
      </c>
      <c r="E186" s="15" t="s">
        <v>340</v>
      </c>
      <c r="F186" s="15" t="s">
        <v>341</v>
      </c>
      <c r="G186" s="15" t="s">
        <v>342</v>
      </c>
      <c r="H186" s="15" t="s">
        <v>343</v>
      </c>
      <c r="I186" s="15" t="s">
        <v>344</v>
      </c>
      <c r="J186" s="15" t="s">
        <v>345</v>
      </c>
      <c r="K186" s="15" t="s">
        <v>495</v>
      </c>
      <c r="L186" s="15" t="s">
        <v>507</v>
      </c>
      <c r="M186" s="15" t="s">
        <v>326</v>
      </c>
      <c r="N186" s="15" t="s">
        <v>913</v>
      </c>
      <c r="O186" s="15" t="s">
        <v>914</v>
      </c>
      <c r="P186" s="15" t="s">
        <v>915</v>
      </c>
      <c r="Q186" s="15" t="s">
        <v>916</v>
      </c>
      <c r="R186" s="15" t="s">
        <v>917</v>
      </c>
      <c r="S186" s="15" t="s">
        <v>918</v>
      </c>
      <c r="T186" s="15" t="s">
        <v>919</v>
      </c>
      <c r="U186" s="15" t="s">
        <v>920</v>
      </c>
      <c r="V186" s="15" t="s">
        <v>921</v>
      </c>
      <c r="W186" s="15" t="s">
        <v>922</v>
      </c>
    </row>
    <row r="187" spans="1:24">
      <c r="A187" s="4" t="s">
        <v>185</v>
      </c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17"/>
    </row>
    <row r="188" spans="1:24">
      <c r="A188" s="4" t="s">
        <v>186</v>
      </c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17"/>
    </row>
    <row r="189" spans="1:24">
      <c r="A189" s="4" t="s">
        <v>231</v>
      </c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17"/>
    </row>
    <row r="190" spans="1:24">
      <c r="A190" s="4" t="s">
        <v>187</v>
      </c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17"/>
    </row>
    <row r="191" spans="1:24">
      <c r="A191" s="4" t="s">
        <v>188</v>
      </c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17"/>
    </row>
    <row r="192" spans="1:24">
      <c r="A192" s="4" t="s">
        <v>232</v>
      </c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17"/>
    </row>
    <row r="193" spans="1:24">
      <c r="A193" s="4" t="s">
        <v>189</v>
      </c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17"/>
    </row>
    <row r="194" spans="1:24">
      <c r="A194" s="4" t="s">
        <v>190</v>
      </c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17"/>
    </row>
    <row r="195" spans="1:24">
      <c r="A195" s="4" t="s">
        <v>210</v>
      </c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17"/>
    </row>
    <row r="196" spans="1:24">
      <c r="A196" s="4" t="s">
        <v>191</v>
      </c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17"/>
    </row>
    <row r="197" spans="1:24">
      <c r="A197" s="4" t="s">
        <v>192</v>
      </c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17"/>
    </row>
    <row r="198" spans="1:24">
      <c r="A198" s="4" t="s">
        <v>193</v>
      </c>
      <c r="B198" s="39">
        <f>'Standing'!$B$36</f>
        <v>0</v>
      </c>
      <c r="C198" s="39">
        <f>'Standing'!$C$36</f>
        <v>0</v>
      </c>
      <c r="D198" s="39">
        <f>'Standing'!$D$36</f>
        <v>0</v>
      </c>
      <c r="E198" s="39">
        <f>'Standing'!$E$36</f>
        <v>0</v>
      </c>
      <c r="F198" s="39">
        <f>'Standing'!$F$36</f>
        <v>0</v>
      </c>
      <c r="G198" s="39">
        <f>'Standing'!$G$36</f>
        <v>0</v>
      </c>
      <c r="H198" s="39">
        <f>'Standing'!$H$36</f>
        <v>0</v>
      </c>
      <c r="I198" s="39">
        <f>'Standing'!$I$36</f>
        <v>0</v>
      </c>
      <c r="J198" s="39">
        <f>'Standing'!$J$36</f>
        <v>0</v>
      </c>
      <c r="K198" s="21"/>
      <c r="L198" s="21"/>
      <c r="M198" s="39">
        <f>'Standing'!$K$36</f>
        <v>0</v>
      </c>
      <c r="N198" s="39">
        <f>'Standing'!$L$36</f>
        <v>0</v>
      </c>
      <c r="O198" s="39">
        <f>'Standing'!$M$36</f>
        <v>0</v>
      </c>
      <c r="P198" s="39">
        <f>'Standing'!$N$36</f>
        <v>0</v>
      </c>
      <c r="Q198" s="39">
        <f>'Standing'!$O$36</f>
        <v>0</v>
      </c>
      <c r="R198" s="39">
        <f>'Standing'!$P$36</f>
        <v>0</v>
      </c>
      <c r="S198" s="39">
        <f>'Standing'!$Q$36</f>
        <v>0</v>
      </c>
      <c r="T198" s="39">
        <f>'Standing'!$R$36</f>
        <v>0</v>
      </c>
      <c r="U198" s="39">
        <f>'Standing'!$S$36</f>
        <v>0</v>
      </c>
      <c r="V198" s="21"/>
      <c r="W198" s="21"/>
      <c r="X198" s="17"/>
    </row>
    <row r="199" spans="1:24">
      <c r="A199" s="4" t="s">
        <v>194</v>
      </c>
      <c r="B199" s="39">
        <f>'Standing'!$B$37</f>
        <v>0</v>
      </c>
      <c r="C199" s="39">
        <f>'Standing'!$C$37</f>
        <v>0</v>
      </c>
      <c r="D199" s="39">
        <f>'Standing'!$D$37</f>
        <v>0</v>
      </c>
      <c r="E199" s="39">
        <f>'Standing'!$E$37</f>
        <v>0</v>
      </c>
      <c r="F199" s="39">
        <f>'Standing'!$F$37</f>
        <v>0</v>
      </c>
      <c r="G199" s="39">
        <f>'Standing'!$G$37</f>
        <v>0</v>
      </c>
      <c r="H199" s="39">
        <f>'Standing'!$H$37</f>
        <v>0</v>
      </c>
      <c r="I199" s="39">
        <f>'Standing'!$I$37</f>
        <v>0</v>
      </c>
      <c r="J199" s="39">
        <f>'Standing'!$J$37</f>
        <v>0</v>
      </c>
      <c r="K199" s="21"/>
      <c r="L199" s="21"/>
      <c r="M199" s="39">
        <f>'Standing'!$K$37</f>
        <v>0</v>
      </c>
      <c r="N199" s="39">
        <f>'Standing'!$L$37</f>
        <v>0</v>
      </c>
      <c r="O199" s="39">
        <f>'Standing'!$M$37</f>
        <v>0</v>
      </c>
      <c r="P199" s="39">
        <f>'Standing'!$N$37</f>
        <v>0</v>
      </c>
      <c r="Q199" s="39">
        <f>'Standing'!$O$37</f>
        <v>0</v>
      </c>
      <c r="R199" s="39">
        <f>'Standing'!$P$37</f>
        <v>0</v>
      </c>
      <c r="S199" s="39">
        <f>'Standing'!$Q$37</f>
        <v>0</v>
      </c>
      <c r="T199" s="39">
        <f>'Standing'!$R$37</f>
        <v>0</v>
      </c>
      <c r="U199" s="39">
        <f>'Standing'!$S$37</f>
        <v>0</v>
      </c>
      <c r="V199" s="21"/>
      <c r="W199" s="21"/>
      <c r="X199" s="17"/>
    </row>
    <row r="200" spans="1:24">
      <c r="A200" s="4" t="s">
        <v>211</v>
      </c>
      <c r="B200" s="39">
        <f>'Standing'!$B$38</f>
        <v>0</v>
      </c>
      <c r="C200" s="39">
        <f>'Standing'!$C$38</f>
        <v>0</v>
      </c>
      <c r="D200" s="39">
        <f>'Standing'!$D$38</f>
        <v>0</v>
      </c>
      <c r="E200" s="39">
        <f>'Standing'!$E$38</f>
        <v>0</v>
      </c>
      <c r="F200" s="39">
        <f>'Standing'!$F$38</f>
        <v>0</v>
      </c>
      <c r="G200" s="39">
        <f>'Standing'!$G$38</f>
        <v>0</v>
      </c>
      <c r="H200" s="39">
        <f>'Standing'!$H$38</f>
        <v>0</v>
      </c>
      <c r="I200" s="39">
        <f>'Standing'!$I$38</f>
        <v>0</v>
      </c>
      <c r="J200" s="39">
        <f>'Standing'!$J$38</f>
        <v>0</v>
      </c>
      <c r="K200" s="21"/>
      <c r="L200" s="21"/>
      <c r="M200" s="39">
        <f>'Standing'!$K$38</f>
        <v>0</v>
      </c>
      <c r="N200" s="39">
        <f>'Standing'!$L$38</f>
        <v>0</v>
      </c>
      <c r="O200" s="39">
        <f>'Standing'!$M$38</f>
        <v>0</v>
      </c>
      <c r="P200" s="39">
        <f>'Standing'!$N$38</f>
        <v>0</v>
      </c>
      <c r="Q200" s="39">
        <f>'Standing'!$O$38</f>
        <v>0</v>
      </c>
      <c r="R200" s="39">
        <f>'Standing'!$P$38</f>
        <v>0</v>
      </c>
      <c r="S200" s="39">
        <f>'Standing'!$Q$38</f>
        <v>0</v>
      </c>
      <c r="T200" s="39">
        <f>'Standing'!$R$38</f>
        <v>0</v>
      </c>
      <c r="U200" s="39">
        <f>'Standing'!$S$38</f>
        <v>0</v>
      </c>
      <c r="V200" s="21"/>
      <c r="W200" s="21"/>
      <c r="X200" s="17"/>
    </row>
    <row r="201" spans="1:24">
      <c r="A201" s="4" t="s">
        <v>233</v>
      </c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17"/>
    </row>
    <row r="202" spans="1:24">
      <c r="A202" s="4" t="s">
        <v>234</v>
      </c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17"/>
    </row>
    <row r="203" spans="1:24">
      <c r="A203" s="4" t="s">
        <v>235</v>
      </c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17"/>
    </row>
    <row r="204" spans="1:24">
      <c r="A204" s="4" t="s">
        <v>236</v>
      </c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17"/>
    </row>
    <row r="205" spans="1:24">
      <c r="A205" s="4" t="s">
        <v>237</v>
      </c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17"/>
    </row>
    <row r="206" spans="1:24">
      <c r="A206" s="4" t="s">
        <v>195</v>
      </c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17"/>
    </row>
    <row r="207" spans="1:24">
      <c r="A207" s="4" t="s">
        <v>196</v>
      </c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17"/>
    </row>
    <row r="208" spans="1:24">
      <c r="A208" s="4" t="s">
        <v>197</v>
      </c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17"/>
    </row>
    <row r="209" spans="1:24">
      <c r="A209" s="4" t="s">
        <v>198</v>
      </c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17"/>
    </row>
    <row r="210" spans="1:24">
      <c r="A210" s="4" t="s">
        <v>199</v>
      </c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17"/>
    </row>
    <row r="211" spans="1:24">
      <c r="A211" s="4" t="s">
        <v>200</v>
      </c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17"/>
    </row>
    <row r="212" spans="1:24">
      <c r="A212" s="4" t="s">
        <v>201</v>
      </c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17"/>
    </row>
    <row r="213" spans="1:24">
      <c r="A213" s="4" t="s">
        <v>202</v>
      </c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17"/>
    </row>
    <row r="214" spans="1:24">
      <c r="A214" s="4" t="s">
        <v>203</v>
      </c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17"/>
    </row>
    <row r="215" spans="1:24">
      <c r="A215" s="4" t="s">
        <v>204</v>
      </c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17"/>
    </row>
    <row r="216" spans="1:24">
      <c r="A216" s="4" t="s">
        <v>212</v>
      </c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17"/>
    </row>
    <row r="217" spans="1:24">
      <c r="A217" s="4" t="s">
        <v>213</v>
      </c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17"/>
    </row>
    <row r="218" spans="1:24">
      <c r="A218" s="4" t="s">
        <v>214</v>
      </c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17"/>
    </row>
    <row r="219" spans="1:24">
      <c r="A219" s="4" t="s">
        <v>215</v>
      </c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17"/>
    </row>
    <row r="221" spans="1:24" ht="21" customHeight="1">
      <c r="A221" s="1" t="s">
        <v>1122</v>
      </c>
    </row>
    <row r="222" spans="1:24">
      <c r="A222" s="3" t="s">
        <v>383</v>
      </c>
    </row>
    <row r="223" spans="1:24">
      <c r="A223" s="33" t="s">
        <v>1123</v>
      </c>
    </row>
    <row r="224" spans="1:24">
      <c r="A224" s="3" t="s">
        <v>669</v>
      </c>
    </row>
    <row r="226" spans="1:24">
      <c r="B226" s="15" t="s">
        <v>153</v>
      </c>
      <c r="C226" s="15" t="s">
        <v>338</v>
      </c>
      <c r="D226" s="15" t="s">
        <v>339</v>
      </c>
      <c r="E226" s="15" t="s">
        <v>340</v>
      </c>
      <c r="F226" s="15" t="s">
        <v>341</v>
      </c>
      <c r="G226" s="15" t="s">
        <v>342</v>
      </c>
      <c r="H226" s="15" t="s">
        <v>343</v>
      </c>
      <c r="I226" s="15" t="s">
        <v>344</v>
      </c>
      <c r="J226" s="15" t="s">
        <v>345</v>
      </c>
      <c r="K226" s="15" t="s">
        <v>495</v>
      </c>
      <c r="L226" s="15" t="s">
        <v>507</v>
      </c>
      <c r="M226" s="15" t="s">
        <v>326</v>
      </c>
      <c r="N226" s="15" t="s">
        <v>913</v>
      </c>
      <c r="O226" s="15" t="s">
        <v>914</v>
      </c>
      <c r="P226" s="15" t="s">
        <v>915</v>
      </c>
      <c r="Q226" s="15" t="s">
        <v>916</v>
      </c>
      <c r="R226" s="15" t="s">
        <v>917</v>
      </c>
      <c r="S226" s="15" t="s">
        <v>918</v>
      </c>
      <c r="T226" s="15" t="s">
        <v>919</v>
      </c>
      <c r="U226" s="15" t="s">
        <v>920</v>
      </c>
      <c r="V226" s="15" t="s">
        <v>921</v>
      </c>
      <c r="W226" s="15" t="s">
        <v>922</v>
      </c>
    </row>
    <row r="227" spans="1:24">
      <c r="A227" s="4" t="s">
        <v>185</v>
      </c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17"/>
    </row>
    <row r="228" spans="1:24">
      <c r="A228" s="4" t="s">
        <v>186</v>
      </c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17"/>
    </row>
    <row r="229" spans="1:24">
      <c r="A229" s="4" t="s">
        <v>231</v>
      </c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17"/>
    </row>
    <row r="230" spans="1:24">
      <c r="A230" s="4" t="s">
        <v>187</v>
      </c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17"/>
    </row>
    <row r="231" spans="1:24">
      <c r="A231" s="4" t="s">
        <v>188</v>
      </c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17"/>
    </row>
    <row r="232" spans="1:24">
      <c r="A232" s="4" t="s">
        <v>232</v>
      </c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17"/>
    </row>
    <row r="233" spans="1:24">
      <c r="A233" s="4" t="s">
        <v>189</v>
      </c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17"/>
    </row>
    <row r="234" spans="1:24">
      <c r="A234" s="4" t="s">
        <v>190</v>
      </c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17"/>
    </row>
    <row r="235" spans="1:24">
      <c r="A235" s="4" t="s">
        <v>210</v>
      </c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17"/>
    </row>
    <row r="236" spans="1:24">
      <c r="A236" s="4" t="s">
        <v>191</v>
      </c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17"/>
    </row>
    <row r="237" spans="1:24">
      <c r="A237" s="4" t="s">
        <v>192</v>
      </c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17"/>
    </row>
    <row r="238" spans="1:24">
      <c r="A238" s="4" t="s">
        <v>193</v>
      </c>
      <c r="B238" s="39">
        <f>'Standing'!$B$153</f>
        <v>0</v>
      </c>
      <c r="C238" s="39">
        <f>'Standing'!$C$153</f>
        <v>0</v>
      </c>
      <c r="D238" s="39">
        <f>'Standing'!$D$153</f>
        <v>0</v>
      </c>
      <c r="E238" s="39">
        <f>'Standing'!$E$153</f>
        <v>0</v>
      </c>
      <c r="F238" s="39">
        <f>'Standing'!$F$153</f>
        <v>0</v>
      </c>
      <c r="G238" s="39">
        <f>'Standing'!$G$153</f>
        <v>0</v>
      </c>
      <c r="H238" s="39">
        <f>'Standing'!$H$153</f>
        <v>0</v>
      </c>
      <c r="I238" s="39">
        <f>'Standing'!$I$153</f>
        <v>0</v>
      </c>
      <c r="J238" s="39">
        <f>'Standing'!$J$153</f>
        <v>0</v>
      </c>
      <c r="K238" s="21"/>
      <c r="L238" s="21"/>
      <c r="M238" s="39">
        <f>'Standing'!$K$153</f>
        <v>0</v>
      </c>
      <c r="N238" s="39">
        <f>'Standing'!$L$153</f>
        <v>0</v>
      </c>
      <c r="O238" s="39">
        <f>'Standing'!$M$153</f>
        <v>0</v>
      </c>
      <c r="P238" s="39">
        <f>'Standing'!$N$153</f>
        <v>0</v>
      </c>
      <c r="Q238" s="39">
        <f>'Standing'!$O$153</f>
        <v>0</v>
      </c>
      <c r="R238" s="39">
        <f>'Standing'!$P$153</f>
        <v>0</v>
      </c>
      <c r="S238" s="39">
        <f>'Standing'!$Q$153</f>
        <v>0</v>
      </c>
      <c r="T238" s="39">
        <f>'Standing'!$R$153</f>
        <v>0</v>
      </c>
      <c r="U238" s="39">
        <f>'Standing'!$S$153</f>
        <v>0</v>
      </c>
      <c r="V238" s="21"/>
      <c r="W238" s="21"/>
      <c r="X238" s="17"/>
    </row>
    <row r="239" spans="1:24">
      <c r="A239" s="4" t="s">
        <v>194</v>
      </c>
      <c r="B239" s="39">
        <f>'Standing'!$B$154</f>
        <v>0</v>
      </c>
      <c r="C239" s="39">
        <f>'Standing'!$C$154</f>
        <v>0</v>
      </c>
      <c r="D239" s="39">
        <f>'Standing'!$D$154</f>
        <v>0</v>
      </c>
      <c r="E239" s="39">
        <f>'Standing'!$E$154</f>
        <v>0</v>
      </c>
      <c r="F239" s="39">
        <f>'Standing'!$F$154</f>
        <v>0</v>
      </c>
      <c r="G239" s="39">
        <f>'Standing'!$G$154</f>
        <v>0</v>
      </c>
      <c r="H239" s="39">
        <f>'Standing'!$H$154</f>
        <v>0</v>
      </c>
      <c r="I239" s="39">
        <f>'Standing'!$I$154</f>
        <v>0</v>
      </c>
      <c r="J239" s="39">
        <f>'Standing'!$J$154</f>
        <v>0</v>
      </c>
      <c r="K239" s="21"/>
      <c r="L239" s="21"/>
      <c r="M239" s="39">
        <f>'Standing'!$K$154</f>
        <v>0</v>
      </c>
      <c r="N239" s="39">
        <f>'Standing'!$L$154</f>
        <v>0</v>
      </c>
      <c r="O239" s="39">
        <f>'Standing'!$M$154</f>
        <v>0</v>
      </c>
      <c r="P239" s="39">
        <f>'Standing'!$N$154</f>
        <v>0</v>
      </c>
      <c r="Q239" s="39">
        <f>'Standing'!$O$154</f>
        <v>0</v>
      </c>
      <c r="R239" s="39">
        <f>'Standing'!$P$154</f>
        <v>0</v>
      </c>
      <c r="S239" s="39">
        <f>'Standing'!$Q$154</f>
        <v>0</v>
      </c>
      <c r="T239" s="39">
        <f>'Standing'!$R$154</f>
        <v>0</v>
      </c>
      <c r="U239" s="39">
        <f>'Standing'!$S$154</f>
        <v>0</v>
      </c>
      <c r="V239" s="21"/>
      <c r="W239" s="21"/>
      <c r="X239" s="17"/>
    </row>
    <row r="240" spans="1:24">
      <c r="A240" s="4" t="s">
        <v>211</v>
      </c>
      <c r="B240" s="39">
        <f>'Standing'!$B$155</f>
        <v>0</v>
      </c>
      <c r="C240" s="39">
        <f>'Standing'!$C$155</f>
        <v>0</v>
      </c>
      <c r="D240" s="39">
        <f>'Standing'!$D$155</f>
        <v>0</v>
      </c>
      <c r="E240" s="39">
        <f>'Standing'!$E$155</f>
        <v>0</v>
      </c>
      <c r="F240" s="39">
        <f>'Standing'!$F$155</f>
        <v>0</v>
      </c>
      <c r="G240" s="39">
        <f>'Standing'!$G$155</f>
        <v>0</v>
      </c>
      <c r="H240" s="39">
        <f>'Standing'!$H$155</f>
        <v>0</v>
      </c>
      <c r="I240" s="39">
        <f>'Standing'!$I$155</f>
        <v>0</v>
      </c>
      <c r="J240" s="39">
        <f>'Standing'!$J$155</f>
        <v>0</v>
      </c>
      <c r="K240" s="21"/>
      <c r="L240" s="21"/>
      <c r="M240" s="39">
        <f>'Standing'!$K$155</f>
        <v>0</v>
      </c>
      <c r="N240" s="39">
        <f>'Standing'!$L$155</f>
        <v>0</v>
      </c>
      <c r="O240" s="39">
        <f>'Standing'!$M$155</f>
        <v>0</v>
      </c>
      <c r="P240" s="39">
        <f>'Standing'!$N$155</f>
        <v>0</v>
      </c>
      <c r="Q240" s="39">
        <f>'Standing'!$O$155</f>
        <v>0</v>
      </c>
      <c r="R240" s="39">
        <f>'Standing'!$P$155</f>
        <v>0</v>
      </c>
      <c r="S240" s="39">
        <f>'Standing'!$Q$155</f>
        <v>0</v>
      </c>
      <c r="T240" s="39">
        <f>'Standing'!$R$155</f>
        <v>0</v>
      </c>
      <c r="U240" s="39">
        <f>'Standing'!$S$155</f>
        <v>0</v>
      </c>
      <c r="V240" s="21"/>
      <c r="W240" s="21"/>
      <c r="X240" s="17"/>
    </row>
    <row r="241" spans="1:24">
      <c r="A241" s="4" t="s">
        <v>233</v>
      </c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17"/>
    </row>
    <row r="242" spans="1:24">
      <c r="A242" s="4" t="s">
        <v>234</v>
      </c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17"/>
    </row>
    <row r="243" spans="1:24">
      <c r="A243" s="4" t="s">
        <v>235</v>
      </c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17"/>
    </row>
    <row r="244" spans="1:24">
      <c r="A244" s="4" t="s">
        <v>236</v>
      </c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17"/>
    </row>
    <row r="245" spans="1:24">
      <c r="A245" s="4" t="s">
        <v>237</v>
      </c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17"/>
    </row>
    <row r="246" spans="1:24">
      <c r="A246" s="4" t="s">
        <v>195</v>
      </c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17"/>
    </row>
    <row r="247" spans="1:24">
      <c r="A247" s="4" t="s">
        <v>196</v>
      </c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17"/>
    </row>
    <row r="248" spans="1:24">
      <c r="A248" s="4" t="s">
        <v>197</v>
      </c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17"/>
    </row>
    <row r="249" spans="1:24">
      <c r="A249" s="4" t="s">
        <v>198</v>
      </c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17"/>
    </row>
    <row r="250" spans="1:24">
      <c r="A250" s="4" t="s">
        <v>199</v>
      </c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17"/>
    </row>
    <row r="251" spans="1:24">
      <c r="A251" s="4" t="s">
        <v>200</v>
      </c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17"/>
    </row>
    <row r="252" spans="1:24">
      <c r="A252" s="4" t="s">
        <v>201</v>
      </c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17"/>
    </row>
    <row r="253" spans="1:24">
      <c r="A253" s="4" t="s">
        <v>202</v>
      </c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17"/>
    </row>
    <row r="254" spans="1:24">
      <c r="A254" s="4" t="s">
        <v>203</v>
      </c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17"/>
    </row>
    <row r="255" spans="1:24">
      <c r="A255" s="4" t="s">
        <v>204</v>
      </c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17"/>
    </row>
    <row r="256" spans="1:24">
      <c r="A256" s="4" t="s">
        <v>212</v>
      </c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17"/>
    </row>
    <row r="257" spans="1:24">
      <c r="A257" s="4" t="s">
        <v>213</v>
      </c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17"/>
    </row>
    <row r="258" spans="1:24">
      <c r="A258" s="4" t="s">
        <v>214</v>
      </c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17"/>
    </row>
    <row r="259" spans="1:24">
      <c r="A259" s="4" t="s">
        <v>215</v>
      </c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17"/>
    </row>
    <row r="261" spans="1:24" ht="21" customHeight="1">
      <c r="A261" s="1" t="s">
        <v>1124</v>
      </c>
    </row>
    <row r="262" spans="1:24">
      <c r="A262" s="3" t="s">
        <v>383</v>
      </c>
    </row>
    <row r="263" spans="1:24">
      <c r="A263" s="33" t="s">
        <v>1125</v>
      </c>
    </row>
    <row r="264" spans="1:24">
      <c r="A264" s="33" t="s">
        <v>1126</v>
      </c>
    </row>
    <row r="265" spans="1:24">
      <c r="A265" s="3" t="s">
        <v>401</v>
      </c>
    </row>
    <row r="267" spans="1:24">
      <c r="B267" s="15" t="s">
        <v>153</v>
      </c>
      <c r="C267" s="15" t="s">
        <v>338</v>
      </c>
      <c r="D267" s="15" t="s">
        <v>339</v>
      </c>
      <c r="E267" s="15" t="s">
        <v>340</v>
      </c>
      <c r="F267" s="15" t="s">
        <v>341</v>
      </c>
      <c r="G267" s="15" t="s">
        <v>342</v>
      </c>
      <c r="H267" s="15" t="s">
        <v>343</v>
      </c>
      <c r="I267" s="15" t="s">
        <v>344</v>
      </c>
      <c r="J267" s="15" t="s">
        <v>345</v>
      </c>
      <c r="K267" s="15" t="s">
        <v>495</v>
      </c>
      <c r="L267" s="15" t="s">
        <v>507</v>
      </c>
      <c r="M267" s="15" t="s">
        <v>326</v>
      </c>
      <c r="N267" s="15" t="s">
        <v>913</v>
      </c>
      <c r="O267" s="15" t="s">
        <v>914</v>
      </c>
      <c r="P267" s="15" t="s">
        <v>915</v>
      </c>
      <c r="Q267" s="15" t="s">
        <v>916</v>
      </c>
      <c r="R267" s="15" t="s">
        <v>917</v>
      </c>
      <c r="S267" s="15" t="s">
        <v>918</v>
      </c>
      <c r="T267" s="15" t="s">
        <v>919</v>
      </c>
      <c r="U267" s="15" t="s">
        <v>920</v>
      </c>
      <c r="V267" s="15" t="s">
        <v>921</v>
      </c>
      <c r="W267" s="15" t="s">
        <v>922</v>
      </c>
    </row>
    <row r="268" spans="1:24">
      <c r="A268" s="4" t="s">
        <v>185</v>
      </c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17"/>
    </row>
    <row r="269" spans="1:24">
      <c r="A269" s="4" t="s">
        <v>186</v>
      </c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17"/>
    </row>
    <row r="270" spans="1:24">
      <c r="A270" s="4" t="s">
        <v>231</v>
      </c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17"/>
    </row>
    <row r="271" spans="1:24">
      <c r="A271" s="4" t="s">
        <v>187</v>
      </c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17"/>
    </row>
    <row r="272" spans="1:24">
      <c r="A272" s="4" t="s">
        <v>188</v>
      </c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17"/>
    </row>
    <row r="273" spans="1:24">
      <c r="A273" s="4" t="s">
        <v>232</v>
      </c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17"/>
    </row>
    <row r="274" spans="1:24">
      <c r="A274" s="4" t="s">
        <v>189</v>
      </c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17"/>
    </row>
    <row r="275" spans="1:24">
      <c r="A275" s="4" t="s">
        <v>190</v>
      </c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17"/>
    </row>
    <row r="276" spans="1:24">
      <c r="A276" s="4" t="s">
        <v>210</v>
      </c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17"/>
    </row>
    <row r="277" spans="1:24">
      <c r="A277" s="4" t="s">
        <v>191</v>
      </c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17"/>
    </row>
    <row r="278" spans="1:24">
      <c r="A278" s="4" t="s">
        <v>192</v>
      </c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17"/>
    </row>
    <row r="279" spans="1:24">
      <c r="A279" s="4" t="s">
        <v>193</v>
      </c>
      <c r="B279" s="39">
        <f>'Reactive'!$B$33</f>
        <v>0</v>
      </c>
      <c r="C279" s="39">
        <f>'Reactive'!$C$33</f>
        <v>0</v>
      </c>
      <c r="D279" s="39">
        <f>'Reactive'!$D$33</f>
        <v>0</v>
      </c>
      <c r="E279" s="39">
        <f>'Reactive'!$E$33</f>
        <v>0</v>
      </c>
      <c r="F279" s="39">
        <f>'Reactive'!$F$33</f>
        <v>0</v>
      </c>
      <c r="G279" s="39">
        <f>'Reactive'!$G$33</f>
        <v>0</v>
      </c>
      <c r="H279" s="39">
        <f>'Reactive'!$H$33</f>
        <v>0</v>
      </c>
      <c r="I279" s="39">
        <f>'Reactive'!$I$33</f>
        <v>0</v>
      </c>
      <c r="J279" s="39">
        <f>'Reactive'!$J$33</f>
        <v>0</v>
      </c>
      <c r="K279" s="21"/>
      <c r="L279" s="21"/>
      <c r="M279" s="39">
        <f>'Reactive'!$K$33</f>
        <v>0</v>
      </c>
      <c r="N279" s="39">
        <f>'Reactive'!$L$33</f>
        <v>0</v>
      </c>
      <c r="O279" s="39">
        <f>'Reactive'!$M$33</f>
        <v>0</v>
      </c>
      <c r="P279" s="39">
        <f>'Reactive'!$N$33</f>
        <v>0</v>
      </c>
      <c r="Q279" s="39">
        <f>'Reactive'!$O$33</f>
        <v>0</v>
      </c>
      <c r="R279" s="39">
        <f>'Reactive'!$P$33</f>
        <v>0</v>
      </c>
      <c r="S279" s="39">
        <f>'Reactive'!$Q$33</f>
        <v>0</v>
      </c>
      <c r="T279" s="39">
        <f>'Reactive'!$R$33</f>
        <v>0</v>
      </c>
      <c r="U279" s="39">
        <f>'Reactive'!$S$33</f>
        <v>0</v>
      </c>
      <c r="V279" s="21"/>
      <c r="W279" s="21"/>
      <c r="X279" s="17"/>
    </row>
    <row r="280" spans="1:24">
      <c r="A280" s="4" t="s">
        <v>194</v>
      </c>
      <c r="B280" s="39">
        <f>'Reactive'!$B$34</f>
        <v>0</v>
      </c>
      <c r="C280" s="39">
        <f>'Reactive'!$C$34</f>
        <v>0</v>
      </c>
      <c r="D280" s="39">
        <f>'Reactive'!$D$34</f>
        <v>0</v>
      </c>
      <c r="E280" s="39">
        <f>'Reactive'!$E$34</f>
        <v>0</v>
      </c>
      <c r="F280" s="39">
        <f>'Reactive'!$F$34</f>
        <v>0</v>
      </c>
      <c r="G280" s="39">
        <f>'Reactive'!$G$34</f>
        <v>0</v>
      </c>
      <c r="H280" s="39">
        <f>'Reactive'!$H$34</f>
        <v>0</v>
      </c>
      <c r="I280" s="39">
        <f>'Reactive'!$I$34</f>
        <v>0</v>
      </c>
      <c r="J280" s="39">
        <f>'Reactive'!$J$34</f>
        <v>0</v>
      </c>
      <c r="K280" s="21"/>
      <c r="L280" s="21"/>
      <c r="M280" s="39">
        <f>'Reactive'!$K$34</f>
        <v>0</v>
      </c>
      <c r="N280" s="39">
        <f>'Reactive'!$L$34</f>
        <v>0</v>
      </c>
      <c r="O280" s="39">
        <f>'Reactive'!$M$34</f>
        <v>0</v>
      </c>
      <c r="P280" s="39">
        <f>'Reactive'!$N$34</f>
        <v>0</v>
      </c>
      <c r="Q280" s="39">
        <f>'Reactive'!$O$34</f>
        <v>0</v>
      </c>
      <c r="R280" s="39">
        <f>'Reactive'!$P$34</f>
        <v>0</v>
      </c>
      <c r="S280" s="39">
        <f>'Reactive'!$Q$34</f>
        <v>0</v>
      </c>
      <c r="T280" s="39">
        <f>'Reactive'!$R$34</f>
        <v>0</v>
      </c>
      <c r="U280" s="39">
        <f>'Reactive'!$S$34</f>
        <v>0</v>
      </c>
      <c r="V280" s="21"/>
      <c r="W280" s="21"/>
      <c r="X280" s="17"/>
    </row>
    <row r="281" spans="1:24">
      <c r="A281" s="4" t="s">
        <v>211</v>
      </c>
      <c r="B281" s="39">
        <f>'Reactive'!$B$35</f>
        <v>0</v>
      </c>
      <c r="C281" s="39">
        <f>'Reactive'!$C$35</f>
        <v>0</v>
      </c>
      <c r="D281" s="39">
        <f>'Reactive'!$D$35</f>
        <v>0</v>
      </c>
      <c r="E281" s="39">
        <f>'Reactive'!$E$35</f>
        <v>0</v>
      </c>
      <c r="F281" s="39">
        <f>'Reactive'!$F$35</f>
        <v>0</v>
      </c>
      <c r="G281" s="39">
        <f>'Reactive'!$G$35</f>
        <v>0</v>
      </c>
      <c r="H281" s="39">
        <f>'Reactive'!$H$35</f>
        <v>0</v>
      </c>
      <c r="I281" s="39">
        <f>'Reactive'!$I$35</f>
        <v>0</v>
      </c>
      <c r="J281" s="39">
        <f>'Reactive'!$J$35</f>
        <v>0</v>
      </c>
      <c r="K281" s="21"/>
      <c r="L281" s="21"/>
      <c r="M281" s="39">
        <f>'Reactive'!$K$35</f>
        <v>0</v>
      </c>
      <c r="N281" s="39">
        <f>'Reactive'!$L$35</f>
        <v>0</v>
      </c>
      <c r="O281" s="39">
        <f>'Reactive'!$M$35</f>
        <v>0</v>
      </c>
      <c r="P281" s="39">
        <f>'Reactive'!$N$35</f>
        <v>0</v>
      </c>
      <c r="Q281" s="39">
        <f>'Reactive'!$O$35</f>
        <v>0</v>
      </c>
      <c r="R281" s="39">
        <f>'Reactive'!$P$35</f>
        <v>0</v>
      </c>
      <c r="S281" s="39">
        <f>'Reactive'!$Q$35</f>
        <v>0</v>
      </c>
      <c r="T281" s="39">
        <f>'Reactive'!$R$35</f>
        <v>0</v>
      </c>
      <c r="U281" s="39">
        <f>'Reactive'!$S$35</f>
        <v>0</v>
      </c>
      <c r="V281" s="21"/>
      <c r="W281" s="21"/>
      <c r="X281" s="17"/>
    </row>
    <row r="282" spans="1:24">
      <c r="A282" s="4" t="s">
        <v>233</v>
      </c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17"/>
    </row>
    <row r="283" spans="1:24">
      <c r="A283" s="4" t="s">
        <v>234</v>
      </c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17"/>
    </row>
    <row r="284" spans="1:24">
      <c r="A284" s="4" t="s">
        <v>235</v>
      </c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17"/>
    </row>
    <row r="285" spans="1:24">
      <c r="A285" s="4" t="s">
        <v>236</v>
      </c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17"/>
    </row>
    <row r="286" spans="1:24">
      <c r="A286" s="4" t="s">
        <v>237</v>
      </c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17"/>
    </row>
    <row r="287" spans="1:24">
      <c r="A287" s="4" t="s">
        <v>195</v>
      </c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17"/>
    </row>
    <row r="288" spans="1:24">
      <c r="A288" s="4" t="s">
        <v>196</v>
      </c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17"/>
    </row>
    <row r="289" spans="1:24">
      <c r="A289" s="4" t="s">
        <v>197</v>
      </c>
      <c r="B289" s="39">
        <f>'Reactive'!$B$77</f>
        <v>0</v>
      </c>
      <c r="C289" s="39">
        <f>'Reactive'!$C$77</f>
        <v>0</v>
      </c>
      <c r="D289" s="39">
        <f>'Reactive'!$D$77</f>
        <v>0</v>
      </c>
      <c r="E289" s="39">
        <f>'Reactive'!$E$77</f>
        <v>0</v>
      </c>
      <c r="F289" s="39">
        <f>'Reactive'!$F$77</f>
        <v>0</v>
      </c>
      <c r="G289" s="39">
        <f>'Reactive'!$G$77</f>
        <v>0</v>
      </c>
      <c r="H289" s="39">
        <f>'Reactive'!$H$77</f>
        <v>0</v>
      </c>
      <c r="I289" s="39">
        <f>'Reactive'!$I$77</f>
        <v>0</v>
      </c>
      <c r="J289" s="39">
        <f>'Reactive'!$J$77</f>
        <v>0</v>
      </c>
      <c r="K289" s="21"/>
      <c r="L289" s="21"/>
      <c r="M289" s="39">
        <f>'Reactive'!$K$77</f>
        <v>0</v>
      </c>
      <c r="N289" s="39">
        <f>'Reactive'!$L$77</f>
        <v>0</v>
      </c>
      <c r="O289" s="39">
        <f>'Reactive'!$M$77</f>
        <v>0</v>
      </c>
      <c r="P289" s="39">
        <f>'Reactive'!$N$77</f>
        <v>0</v>
      </c>
      <c r="Q289" s="39">
        <f>'Reactive'!$O$77</f>
        <v>0</v>
      </c>
      <c r="R289" s="39">
        <f>'Reactive'!$P$77</f>
        <v>0</v>
      </c>
      <c r="S289" s="39">
        <f>'Reactive'!$Q$77</f>
        <v>0</v>
      </c>
      <c r="T289" s="39">
        <f>'Reactive'!$R$77</f>
        <v>0</v>
      </c>
      <c r="U289" s="39">
        <f>'Reactive'!$S$77</f>
        <v>0</v>
      </c>
      <c r="V289" s="21"/>
      <c r="W289" s="21"/>
      <c r="X289" s="17"/>
    </row>
    <row r="290" spans="1:24">
      <c r="A290" s="4" t="s">
        <v>198</v>
      </c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17"/>
    </row>
    <row r="291" spans="1:24">
      <c r="A291" s="4" t="s">
        <v>199</v>
      </c>
      <c r="B291" s="39">
        <f>'Reactive'!$B$78</f>
        <v>0</v>
      </c>
      <c r="C291" s="39">
        <f>'Reactive'!$C$78</f>
        <v>0</v>
      </c>
      <c r="D291" s="39">
        <f>'Reactive'!$D$78</f>
        <v>0</v>
      </c>
      <c r="E291" s="39">
        <f>'Reactive'!$E$78</f>
        <v>0</v>
      </c>
      <c r="F291" s="39">
        <f>'Reactive'!$F$78</f>
        <v>0</v>
      </c>
      <c r="G291" s="39">
        <f>'Reactive'!$G$78</f>
        <v>0</v>
      </c>
      <c r="H291" s="39">
        <f>'Reactive'!$H$78</f>
        <v>0</v>
      </c>
      <c r="I291" s="39">
        <f>'Reactive'!$I$78</f>
        <v>0</v>
      </c>
      <c r="J291" s="39">
        <f>'Reactive'!$J$78</f>
        <v>0</v>
      </c>
      <c r="K291" s="21"/>
      <c r="L291" s="21"/>
      <c r="M291" s="39">
        <f>'Reactive'!$K$78</f>
        <v>0</v>
      </c>
      <c r="N291" s="39">
        <f>'Reactive'!$L$78</f>
        <v>0</v>
      </c>
      <c r="O291" s="39">
        <f>'Reactive'!$M$78</f>
        <v>0</v>
      </c>
      <c r="P291" s="39">
        <f>'Reactive'!$N$78</f>
        <v>0</v>
      </c>
      <c r="Q291" s="39">
        <f>'Reactive'!$O$78</f>
        <v>0</v>
      </c>
      <c r="R291" s="39">
        <f>'Reactive'!$P$78</f>
        <v>0</v>
      </c>
      <c r="S291" s="39">
        <f>'Reactive'!$Q$78</f>
        <v>0</v>
      </c>
      <c r="T291" s="39">
        <f>'Reactive'!$R$78</f>
        <v>0</v>
      </c>
      <c r="U291" s="39">
        <f>'Reactive'!$S$78</f>
        <v>0</v>
      </c>
      <c r="V291" s="21"/>
      <c r="W291" s="21"/>
      <c r="X291" s="17"/>
    </row>
    <row r="292" spans="1:24">
      <c r="A292" s="4" t="s">
        <v>200</v>
      </c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17"/>
    </row>
    <row r="293" spans="1:24">
      <c r="A293" s="4" t="s">
        <v>201</v>
      </c>
      <c r="B293" s="39">
        <f>'Reactive'!$B$79</f>
        <v>0</v>
      </c>
      <c r="C293" s="39">
        <f>'Reactive'!$C$79</f>
        <v>0</v>
      </c>
      <c r="D293" s="39">
        <f>'Reactive'!$D$79</f>
        <v>0</v>
      </c>
      <c r="E293" s="39">
        <f>'Reactive'!$E$79</f>
        <v>0</v>
      </c>
      <c r="F293" s="39">
        <f>'Reactive'!$F$79</f>
        <v>0</v>
      </c>
      <c r="G293" s="39">
        <f>'Reactive'!$G$79</f>
        <v>0</v>
      </c>
      <c r="H293" s="39">
        <f>'Reactive'!$H$79</f>
        <v>0</v>
      </c>
      <c r="I293" s="39">
        <f>'Reactive'!$I$79</f>
        <v>0</v>
      </c>
      <c r="J293" s="39">
        <f>'Reactive'!$J$79</f>
        <v>0</v>
      </c>
      <c r="K293" s="21"/>
      <c r="L293" s="21"/>
      <c r="M293" s="39">
        <f>'Reactive'!$K$79</f>
        <v>0</v>
      </c>
      <c r="N293" s="39">
        <f>'Reactive'!$L$79</f>
        <v>0</v>
      </c>
      <c r="O293" s="39">
        <f>'Reactive'!$M$79</f>
        <v>0</v>
      </c>
      <c r="P293" s="39">
        <f>'Reactive'!$N$79</f>
        <v>0</v>
      </c>
      <c r="Q293" s="39">
        <f>'Reactive'!$O$79</f>
        <v>0</v>
      </c>
      <c r="R293" s="39">
        <f>'Reactive'!$P$79</f>
        <v>0</v>
      </c>
      <c r="S293" s="39">
        <f>'Reactive'!$Q$79</f>
        <v>0</v>
      </c>
      <c r="T293" s="39">
        <f>'Reactive'!$R$79</f>
        <v>0</v>
      </c>
      <c r="U293" s="39">
        <f>'Reactive'!$S$79</f>
        <v>0</v>
      </c>
      <c r="V293" s="21"/>
      <c r="W293" s="21"/>
      <c r="X293" s="17"/>
    </row>
    <row r="294" spans="1:24">
      <c r="A294" s="4" t="s">
        <v>202</v>
      </c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17"/>
    </row>
    <row r="295" spans="1:24">
      <c r="A295" s="4" t="s">
        <v>203</v>
      </c>
      <c r="B295" s="39">
        <f>'Reactive'!$B$80</f>
        <v>0</v>
      </c>
      <c r="C295" s="39">
        <f>'Reactive'!$C$80</f>
        <v>0</v>
      </c>
      <c r="D295" s="39">
        <f>'Reactive'!$D$80</f>
        <v>0</v>
      </c>
      <c r="E295" s="39">
        <f>'Reactive'!$E$80</f>
        <v>0</v>
      </c>
      <c r="F295" s="39">
        <f>'Reactive'!$F$80</f>
        <v>0</v>
      </c>
      <c r="G295" s="39">
        <f>'Reactive'!$G$80</f>
        <v>0</v>
      </c>
      <c r="H295" s="39">
        <f>'Reactive'!$H$80</f>
        <v>0</v>
      </c>
      <c r="I295" s="39">
        <f>'Reactive'!$I$80</f>
        <v>0</v>
      </c>
      <c r="J295" s="39">
        <f>'Reactive'!$J$80</f>
        <v>0</v>
      </c>
      <c r="K295" s="21"/>
      <c r="L295" s="21"/>
      <c r="M295" s="39">
        <f>'Reactive'!$K$80</f>
        <v>0</v>
      </c>
      <c r="N295" s="39">
        <f>'Reactive'!$L$80</f>
        <v>0</v>
      </c>
      <c r="O295" s="39">
        <f>'Reactive'!$M$80</f>
        <v>0</v>
      </c>
      <c r="P295" s="39">
        <f>'Reactive'!$N$80</f>
        <v>0</v>
      </c>
      <c r="Q295" s="39">
        <f>'Reactive'!$O$80</f>
        <v>0</v>
      </c>
      <c r="R295" s="39">
        <f>'Reactive'!$P$80</f>
        <v>0</v>
      </c>
      <c r="S295" s="39">
        <f>'Reactive'!$Q$80</f>
        <v>0</v>
      </c>
      <c r="T295" s="39">
        <f>'Reactive'!$R$80</f>
        <v>0</v>
      </c>
      <c r="U295" s="39">
        <f>'Reactive'!$S$80</f>
        <v>0</v>
      </c>
      <c r="V295" s="21"/>
      <c r="W295" s="21"/>
      <c r="X295" s="17"/>
    </row>
    <row r="296" spans="1:24">
      <c r="A296" s="4" t="s">
        <v>204</v>
      </c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17"/>
    </row>
    <row r="297" spans="1:24">
      <c r="A297" s="4" t="s">
        <v>212</v>
      </c>
      <c r="B297" s="39">
        <f>'Reactive'!$B$81</f>
        <v>0</v>
      </c>
      <c r="C297" s="39">
        <f>'Reactive'!$C$81</f>
        <v>0</v>
      </c>
      <c r="D297" s="39">
        <f>'Reactive'!$D$81</f>
        <v>0</v>
      </c>
      <c r="E297" s="39">
        <f>'Reactive'!$E$81</f>
        <v>0</v>
      </c>
      <c r="F297" s="39">
        <f>'Reactive'!$F$81</f>
        <v>0</v>
      </c>
      <c r="G297" s="39">
        <f>'Reactive'!$G$81</f>
        <v>0</v>
      </c>
      <c r="H297" s="39">
        <f>'Reactive'!$H$81</f>
        <v>0</v>
      </c>
      <c r="I297" s="39">
        <f>'Reactive'!$I$81</f>
        <v>0</v>
      </c>
      <c r="J297" s="39">
        <f>'Reactive'!$J$81</f>
        <v>0</v>
      </c>
      <c r="K297" s="21"/>
      <c r="L297" s="21"/>
      <c r="M297" s="39">
        <f>'Reactive'!$K$81</f>
        <v>0</v>
      </c>
      <c r="N297" s="39">
        <f>'Reactive'!$L$81</f>
        <v>0</v>
      </c>
      <c r="O297" s="39">
        <f>'Reactive'!$M$81</f>
        <v>0</v>
      </c>
      <c r="P297" s="39">
        <f>'Reactive'!$N$81</f>
        <v>0</v>
      </c>
      <c r="Q297" s="39">
        <f>'Reactive'!$O$81</f>
        <v>0</v>
      </c>
      <c r="R297" s="39">
        <f>'Reactive'!$P$81</f>
        <v>0</v>
      </c>
      <c r="S297" s="39">
        <f>'Reactive'!$Q$81</f>
        <v>0</v>
      </c>
      <c r="T297" s="39">
        <f>'Reactive'!$R$81</f>
        <v>0</v>
      </c>
      <c r="U297" s="39">
        <f>'Reactive'!$S$81</f>
        <v>0</v>
      </c>
      <c r="V297" s="21"/>
      <c r="W297" s="21"/>
      <c r="X297" s="17"/>
    </row>
    <row r="298" spans="1:24">
      <c r="A298" s="4" t="s">
        <v>213</v>
      </c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17"/>
    </row>
    <row r="299" spans="1:24">
      <c r="A299" s="4" t="s">
        <v>214</v>
      </c>
      <c r="B299" s="39">
        <f>'Reactive'!$B$82</f>
        <v>0</v>
      </c>
      <c r="C299" s="39">
        <f>'Reactive'!$C$82</f>
        <v>0</v>
      </c>
      <c r="D299" s="39">
        <f>'Reactive'!$D$82</f>
        <v>0</v>
      </c>
      <c r="E299" s="39">
        <f>'Reactive'!$E$82</f>
        <v>0</v>
      </c>
      <c r="F299" s="39">
        <f>'Reactive'!$F$82</f>
        <v>0</v>
      </c>
      <c r="G299" s="39">
        <f>'Reactive'!$G$82</f>
        <v>0</v>
      </c>
      <c r="H299" s="39">
        <f>'Reactive'!$H$82</f>
        <v>0</v>
      </c>
      <c r="I299" s="39">
        <f>'Reactive'!$I$82</f>
        <v>0</v>
      </c>
      <c r="J299" s="39">
        <f>'Reactive'!$J$82</f>
        <v>0</v>
      </c>
      <c r="K299" s="21"/>
      <c r="L299" s="21"/>
      <c r="M299" s="39">
        <f>'Reactive'!$K$82</f>
        <v>0</v>
      </c>
      <c r="N299" s="39">
        <f>'Reactive'!$L$82</f>
        <v>0</v>
      </c>
      <c r="O299" s="39">
        <f>'Reactive'!$M$82</f>
        <v>0</v>
      </c>
      <c r="P299" s="39">
        <f>'Reactive'!$N$82</f>
        <v>0</v>
      </c>
      <c r="Q299" s="39">
        <f>'Reactive'!$O$82</f>
        <v>0</v>
      </c>
      <c r="R299" s="39">
        <f>'Reactive'!$P$82</f>
        <v>0</v>
      </c>
      <c r="S299" s="39">
        <f>'Reactive'!$Q$82</f>
        <v>0</v>
      </c>
      <c r="T299" s="39">
        <f>'Reactive'!$R$82</f>
        <v>0</v>
      </c>
      <c r="U299" s="39">
        <f>'Reactive'!$S$82</f>
        <v>0</v>
      </c>
      <c r="V299" s="21"/>
      <c r="W299" s="21"/>
      <c r="X299" s="17"/>
    </row>
    <row r="300" spans="1:24">
      <c r="A300" s="4" t="s">
        <v>215</v>
      </c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17"/>
    </row>
    <row r="302" spans="1:24" ht="21" customHeight="1">
      <c r="A302" s="1" t="s">
        <v>1127</v>
      </c>
    </row>
    <row r="303" spans="1:24">
      <c r="A303" s="3" t="s">
        <v>383</v>
      </c>
    </row>
    <row r="304" spans="1:24">
      <c r="A304" s="33" t="s">
        <v>1128</v>
      </c>
    </row>
    <row r="305" spans="1:9">
      <c r="A305" s="33" t="s">
        <v>1129</v>
      </c>
    </row>
    <row r="306" spans="1:9">
      <c r="A306" s="33" t="s">
        <v>1130</v>
      </c>
    </row>
    <row r="307" spans="1:9">
      <c r="A307" s="33" t="s">
        <v>1131</v>
      </c>
    </row>
    <row r="308" spans="1:9">
      <c r="A308" s="33" t="s">
        <v>1132</v>
      </c>
    </row>
    <row r="309" spans="1:9">
      <c r="A309" s="33" t="s">
        <v>1133</v>
      </c>
    </row>
    <row r="310" spans="1:9">
      <c r="A310" s="33" t="s">
        <v>1134</v>
      </c>
    </row>
    <row r="311" spans="1:9">
      <c r="A311" s="34" t="s">
        <v>386</v>
      </c>
      <c r="B311" s="34" t="s">
        <v>517</v>
      </c>
      <c r="C311" s="34" t="s">
        <v>517</v>
      </c>
      <c r="D311" s="34" t="s">
        <v>517</v>
      </c>
      <c r="E311" s="34" t="s">
        <v>517</v>
      </c>
      <c r="F311" s="34" t="s">
        <v>517</v>
      </c>
      <c r="G311" s="34" t="s">
        <v>517</v>
      </c>
      <c r="H311" s="34" t="s">
        <v>517</v>
      </c>
    </row>
    <row r="312" spans="1:9">
      <c r="A312" s="34" t="s">
        <v>389</v>
      </c>
      <c r="B312" s="34" t="s">
        <v>570</v>
      </c>
      <c r="C312" s="34" t="s">
        <v>571</v>
      </c>
      <c r="D312" s="34" t="s">
        <v>572</v>
      </c>
      <c r="E312" s="34" t="s">
        <v>573</v>
      </c>
      <c r="F312" s="34" t="s">
        <v>519</v>
      </c>
      <c r="G312" s="34" t="s">
        <v>574</v>
      </c>
      <c r="H312" s="34" t="s">
        <v>575</v>
      </c>
    </row>
    <row r="314" spans="1:9">
      <c r="B314" s="15" t="s">
        <v>1135</v>
      </c>
      <c r="C314" s="15" t="s">
        <v>1136</v>
      </c>
      <c r="D314" s="15" t="s">
        <v>1137</v>
      </c>
      <c r="E314" s="15" t="s">
        <v>1138</v>
      </c>
      <c r="F314" s="15" t="s">
        <v>1139</v>
      </c>
      <c r="G314" s="15" t="s">
        <v>1140</v>
      </c>
      <c r="H314" s="15" t="s">
        <v>1141</v>
      </c>
    </row>
    <row r="315" spans="1:9">
      <c r="A315" s="4" t="s">
        <v>185</v>
      </c>
      <c r="B315" s="38">
        <f>SUM($B15:$W15)</f>
        <v>0</v>
      </c>
      <c r="C315" s="38">
        <f>SUM($B59:$W59)</f>
        <v>0</v>
      </c>
      <c r="D315" s="38">
        <f>SUM($B103:$W103)</f>
        <v>0</v>
      </c>
      <c r="E315" s="38">
        <f>SUM($B147:$W147)</f>
        <v>0</v>
      </c>
      <c r="F315" s="38">
        <f>SUM($B187:$W187)</f>
        <v>0</v>
      </c>
      <c r="G315" s="38">
        <f>SUM($B227:$W227)</f>
        <v>0</v>
      </c>
      <c r="H315" s="38">
        <f>SUM($B268:$W268)</f>
        <v>0</v>
      </c>
      <c r="I315" s="17"/>
    </row>
    <row r="316" spans="1:9">
      <c r="A316" s="4" t="s">
        <v>186</v>
      </c>
      <c r="B316" s="38">
        <f>SUM($B16:$W16)</f>
        <v>0</v>
      </c>
      <c r="C316" s="38">
        <f>SUM($B60:$W60)</f>
        <v>0</v>
      </c>
      <c r="D316" s="38">
        <f>SUM($B104:$W104)</f>
        <v>0</v>
      </c>
      <c r="E316" s="38">
        <f>SUM($B148:$W148)</f>
        <v>0</v>
      </c>
      <c r="F316" s="38">
        <f>SUM($B188:$W188)</f>
        <v>0</v>
      </c>
      <c r="G316" s="38">
        <f>SUM($B228:$W228)</f>
        <v>0</v>
      </c>
      <c r="H316" s="38">
        <f>SUM($B269:$W269)</f>
        <v>0</v>
      </c>
      <c r="I316" s="17"/>
    </row>
    <row r="317" spans="1:9">
      <c r="A317" s="4" t="s">
        <v>231</v>
      </c>
      <c r="B317" s="38">
        <f>SUM($B17:$W17)</f>
        <v>0</v>
      </c>
      <c r="C317" s="38">
        <f>SUM($B61:$W61)</f>
        <v>0</v>
      </c>
      <c r="D317" s="38">
        <f>SUM($B105:$W105)</f>
        <v>0</v>
      </c>
      <c r="E317" s="38">
        <f>SUM($B149:$W149)</f>
        <v>0</v>
      </c>
      <c r="F317" s="38">
        <f>SUM($B189:$W189)</f>
        <v>0</v>
      </c>
      <c r="G317" s="38">
        <f>SUM($B229:$W229)</f>
        <v>0</v>
      </c>
      <c r="H317" s="38">
        <f>SUM($B270:$W270)</f>
        <v>0</v>
      </c>
      <c r="I317" s="17"/>
    </row>
    <row r="318" spans="1:9">
      <c r="A318" s="4" t="s">
        <v>187</v>
      </c>
      <c r="B318" s="38">
        <f>SUM($B18:$W18)</f>
        <v>0</v>
      </c>
      <c r="C318" s="38">
        <f>SUM($B62:$W62)</f>
        <v>0</v>
      </c>
      <c r="D318" s="38">
        <f>SUM($B106:$W106)</f>
        <v>0</v>
      </c>
      <c r="E318" s="38">
        <f>SUM($B150:$W150)</f>
        <v>0</v>
      </c>
      <c r="F318" s="38">
        <f>SUM($B190:$W190)</f>
        <v>0</v>
      </c>
      <c r="G318" s="38">
        <f>SUM($B230:$W230)</f>
        <v>0</v>
      </c>
      <c r="H318" s="38">
        <f>SUM($B271:$W271)</f>
        <v>0</v>
      </c>
      <c r="I318" s="17"/>
    </row>
    <row r="319" spans="1:9">
      <c r="A319" s="4" t="s">
        <v>188</v>
      </c>
      <c r="B319" s="38">
        <f>SUM($B19:$W19)</f>
        <v>0</v>
      </c>
      <c r="C319" s="38">
        <f>SUM($B63:$W63)</f>
        <v>0</v>
      </c>
      <c r="D319" s="38">
        <f>SUM($B107:$W107)</f>
        <v>0</v>
      </c>
      <c r="E319" s="38">
        <f>SUM($B151:$W151)</f>
        <v>0</v>
      </c>
      <c r="F319" s="38">
        <f>SUM($B191:$W191)</f>
        <v>0</v>
      </c>
      <c r="G319" s="38">
        <f>SUM($B231:$W231)</f>
        <v>0</v>
      </c>
      <c r="H319" s="38">
        <f>SUM($B272:$W272)</f>
        <v>0</v>
      </c>
      <c r="I319" s="17"/>
    </row>
    <row r="320" spans="1:9">
      <c r="A320" s="4" t="s">
        <v>232</v>
      </c>
      <c r="B320" s="38">
        <f>SUM($B20:$W20)</f>
        <v>0</v>
      </c>
      <c r="C320" s="38">
        <f>SUM($B64:$W64)</f>
        <v>0</v>
      </c>
      <c r="D320" s="38">
        <f>SUM($B108:$W108)</f>
        <v>0</v>
      </c>
      <c r="E320" s="38">
        <f>SUM($B152:$W152)</f>
        <v>0</v>
      </c>
      <c r="F320" s="38">
        <f>SUM($B192:$W192)</f>
        <v>0</v>
      </c>
      <c r="G320" s="38">
        <f>SUM($B232:$W232)</f>
        <v>0</v>
      </c>
      <c r="H320" s="38">
        <f>SUM($B273:$W273)</f>
        <v>0</v>
      </c>
      <c r="I320" s="17"/>
    </row>
    <row r="321" spans="1:9">
      <c r="A321" s="4" t="s">
        <v>189</v>
      </c>
      <c r="B321" s="38">
        <f>SUM($B21:$W21)</f>
        <v>0</v>
      </c>
      <c r="C321" s="38">
        <f>SUM($B65:$W65)</f>
        <v>0</v>
      </c>
      <c r="D321" s="38">
        <f>SUM($B109:$W109)</f>
        <v>0</v>
      </c>
      <c r="E321" s="38">
        <f>SUM($B153:$W153)</f>
        <v>0</v>
      </c>
      <c r="F321" s="38">
        <f>SUM($B193:$W193)</f>
        <v>0</v>
      </c>
      <c r="G321" s="38">
        <f>SUM($B233:$W233)</f>
        <v>0</v>
      </c>
      <c r="H321" s="38">
        <f>SUM($B274:$W274)</f>
        <v>0</v>
      </c>
      <c r="I321" s="17"/>
    </row>
    <row r="322" spans="1:9">
      <c r="A322" s="4" t="s">
        <v>190</v>
      </c>
      <c r="B322" s="38">
        <f>SUM($B22:$W22)</f>
        <v>0</v>
      </c>
      <c r="C322" s="38">
        <f>SUM($B66:$W66)</f>
        <v>0</v>
      </c>
      <c r="D322" s="38">
        <f>SUM($B110:$W110)</f>
        <v>0</v>
      </c>
      <c r="E322" s="38">
        <f>SUM($B154:$W154)</f>
        <v>0</v>
      </c>
      <c r="F322" s="38">
        <f>SUM($B194:$W194)</f>
        <v>0</v>
      </c>
      <c r="G322" s="38">
        <f>SUM($B234:$W234)</f>
        <v>0</v>
      </c>
      <c r="H322" s="38">
        <f>SUM($B275:$W275)</f>
        <v>0</v>
      </c>
      <c r="I322" s="17"/>
    </row>
    <row r="323" spans="1:9">
      <c r="A323" s="4" t="s">
        <v>210</v>
      </c>
      <c r="B323" s="38">
        <f>SUM($B23:$W23)</f>
        <v>0</v>
      </c>
      <c r="C323" s="38">
        <f>SUM($B67:$W67)</f>
        <v>0</v>
      </c>
      <c r="D323" s="38">
        <f>SUM($B111:$W111)</f>
        <v>0</v>
      </c>
      <c r="E323" s="38">
        <f>SUM($B155:$W155)</f>
        <v>0</v>
      </c>
      <c r="F323" s="38">
        <f>SUM($B195:$W195)</f>
        <v>0</v>
      </c>
      <c r="G323" s="38">
        <f>SUM($B235:$W235)</f>
        <v>0</v>
      </c>
      <c r="H323" s="38">
        <f>SUM($B276:$W276)</f>
        <v>0</v>
      </c>
      <c r="I323" s="17"/>
    </row>
    <row r="324" spans="1:9">
      <c r="A324" s="4" t="s">
        <v>191</v>
      </c>
      <c r="B324" s="38">
        <f>SUM($B24:$W24)</f>
        <v>0</v>
      </c>
      <c r="C324" s="38">
        <f>SUM($B68:$W68)</f>
        <v>0</v>
      </c>
      <c r="D324" s="38">
        <f>SUM($B112:$W112)</f>
        <v>0</v>
      </c>
      <c r="E324" s="38">
        <f>SUM($B156:$W156)</f>
        <v>0</v>
      </c>
      <c r="F324" s="38">
        <f>SUM($B196:$W196)</f>
        <v>0</v>
      </c>
      <c r="G324" s="38">
        <f>SUM($B236:$W236)</f>
        <v>0</v>
      </c>
      <c r="H324" s="38">
        <f>SUM($B277:$W277)</f>
        <v>0</v>
      </c>
      <c r="I324" s="17"/>
    </row>
    <row r="325" spans="1:9">
      <c r="A325" s="4" t="s">
        <v>192</v>
      </c>
      <c r="B325" s="38">
        <f>SUM($B25:$W25)</f>
        <v>0</v>
      </c>
      <c r="C325" s="38">
        <f>SUM($B69:$W69)</f>
        <v>0</v>
      </c>
      <c r="D325" s="38">
        <f>SUM($B113:$W113)</f>
        <v>0</v>
      </c>
      <c r="E325" s="38">
        <f>SUM($B157:$W157)</f>
        <v>0</v>
      </c>
      <c r="F325" s="38">
        <f>SUM($B197:$W197)</f>
        <v>0</v>
      </c>
      <c r="G325" s="38">
        <f>SUM($B237:$W237)</f>
        <v>0</v>
      </c>
      <c r="H325" s="38">
        <f>SUM($B278:$W278)</f>
        <v>0</v>
      </c>
      <c r="I325" s="17"/>
    </row>
    <row r="326" spans="1:9">
      <c r="A326" s="4" t="s">
        <v>193</v>
      </c>
      <c r="B326" s="38">
        <f>SUM($B26:$W26)</f>
        <v>0</v>
      </c>
      <c r="C326" s="38">
        <f>SUM($B70:$W70)</f>
        <v>0</v>
      </c>
      <c r="D326" s="38">
        <f>SUM($B114:$W114)</f>
        <v>0</v>
      </c>
      <c r="E326" s="38">
        <f>SUM($B158:$W158)</f>
        <v>0</v>
      </c>
      <c r="F326" s="38">
        <f>SUM($B198:$W198)</f>
        <v>0</v>
      </c>
      <c r="G326" s="38">
        <f>SUM($B238:$W238)</f>
        <v>0</v>
      </c>
      <c r="H326" s="38">
        <f>SUM($B279:$W279)</f>
        <v>0</v>
      </c>
      <c r="I326" s="17"/>
    </row>
    <row r="327" spans="1:9">
      <c r="A327" s="4" t="s">
        <v>194</v>
      </c>
      <c r="B327" s="38">
        <f>SUM($B27:$W27)</f>
        <v>0</v>
      </c>
      <c r="C327" s="38">
        <f>SUM($B71:$W71)</f>
        <v>0</v>
      </c>
      <c r="D327" s="38">
        <f>SUM($B115:$W115)</f>
        <v>0</v>
      </c>
      <c r="E327" s="38">
        <f>SUM($B159:$W159)</f>
        <v>0</v>
      </c>
      <c r="F327" s="38">
        <f>SUM($B199:$W199)</f>
        <v>0</v>
      </c>
      <c r="G327" s="38">
        <f>SUM($B239:$W239)</f>
        <v>0</v>
      </c>
      <c r="H327" s="38">
        <f>SUM($B280:$W280)</f>
        <v>0</v>
      </c>
      <c r="I327" s="17"/>
    </row>
    <row r="328" spans="1:9">
      <c r="A328" s="4" t="s">
        <v>211</v>
      </c>
      <c r="B328" s="38">
        <f>SUM($B28:$W28)</f>
        <v>0</v>
      </c>
      <c r="C328" s="38">
        <f>SUM($B72:$W72)</f>
        <v>0</v>
      </c>
      <c r="D328" s="38">
        <f>SUM($B116:$W116)</f>
        <v>0</v>
      </c>
      <c r="E328" s="38">
        <f>SUM($B160:$W160)</f>
        <v>0</v>
      </c>
      <c r="F328" s="38">
        <f>SUM($B200:$W200)</f>
        <v>0</v>
      </c>
      <c r="G328" s="38">
        <f>SUM($B240:$W240)</f>
        <v>0</v>
      </c>
      <c r="H328" s="38">
        <f>SUM($B281:$W281)</f>
        <v>0</v>
      </c>
      <c r="I328" s="17"/>
    </row>
    <row r="329" spans="1:9">
      <c r="A329" s="4" t="s">
        <v>233</v>
      </c>
      <c r="B329" s="38">
        <f>SUM($B29:$W29)</f>
        <v>0</v>
      </c>
      <c r="C329" s="38">
        <f>SUM($B73:$W73)</f>
        <v>0</v>
      </c>
      <c r="D329" s="38">
        <f>SUM($B117:$W117)</f>
        <v>0</v>
      </c>
      <c r="E329" s="38">
        <f>SUM($B161:$W161)</f>
        <v>0</v>
      </c>
      <c r="F329" s="38">
        <f>SUM($B201:$W201)</f>
        <v>0</v>
      </c>
      <c r="G329" s="38">
        <f>SUM($B241:$W241)</f>
        <v>0</v>
      </c>
      <c r="H329" s="38">
        <f>SUM($B282:$W282)</f>
        <v>0</v>
      </c>
      <c r="I329" s="17"/>
    </row>
    <row r="330" spans="1:9">
      <c r="A330" s="4" t="s">
        <v>234</v>
      </c>
      <c r="B330" s="38">
        <f>SUM($B30:$W30)</f>
        <v>0</v>
      </c>
      <c r="C330" s="38">
        <f>SUM($B74:$W74)</f>
        <v>0</v>
      </c>
      <c r="D330" s="38">
        <f>SUM($B118:$W118)</f>
        <v>0</v>
      </c>
      <c r="E330" s="38">
        <f>SUM($B162:$W162)</f>
        <v>0</v>
      </c>
      <c r="F330" s="38">
        <f>SUM($B202:$W202)</f>
        <v>0</v>
      </c>
      <c r="G330" s="38">
        <f>SUM($B242:$W242)</f>
        <v>0</v>
      </c>
      <c r="H330" s="38">
        <f>SUM($B283:$W283)</f>
        <v>0</v>
      </c>
      <c r="I330" s="17"/>
    </row>
    <row r="331" spans="1:9">
      <c r="A331" s="4" t="s">
        <v>235</v>
      </c>
      <c r="B331" s="38">
        <f>SUM($B31:$W31)</f>
        <v>0</v>
      </c>
      <c r="C331" s="38">
        <f>SUM($B75:$W75)</f>
        <v>0</v>
      </c>
      <c r="D331" s="38">
        <f>SUM($B119:$W119)</f>
        <v>0</v>
      </c>
      <c r="E331" s="38">
        <f>SUM($B163:$W163)</f>
        <v>0</v>
      </c>
      <c r="F331" s="38">
        <f>SUM($B203:$W203)</f>
        <v>0</v>
      </c>
      <c r="G331" s="38">
        <f>SUM($B243:$W243)</f>
        <v>0</v>
      </c>
      <c r="H331" s="38">
        <f>SUM($B284:$W284)</f>
        <v>0</v>
      </c>
      <c r="I331" s="17"/>
    </row>
    <row r="332" spans="1:9">
      <c r="A332" s="4" t="s">
        <v>236</v>
      </c>
      <c r="B332" s="38">
        <f>SUM($B32:$W32)</f>
        <v>0</v>
      </c>
      <c r="C332" s="38">
        <f>SUM($B76:$W76)</f>
        <v>0</v>
      </c>
      <c r="D332" s="38">
        <f>SUM($B120:$W120)</f>
        <v>0</v>
      </c>
      <c r="E332" s="38">
        <f>SUM($B164:$W164)</f>
        <v>0</v>
      </c>
      <c r="F332" s="38">
        <f>SUM($B204:$W204)</f>
        <v>0</v>
      </c>
      <c r="G332" s="38">
        <f>SUM($B244:$W244)</f>
        <v>0</v>
      </c>
      <c r="H332" s="38">
        <f>SUM($B285:$W285)</f>
        <v>0</v>
      </c>
      <c r="I332" s="17"/>
    </row>
    <row r="333" spans="1:9">
      <c r="A333" s="4" t="s">
        <v>237</v>
      </c>
      <c r="B333" s="38">
        <f>SUM($B33:$W33)</f>
        <v>0</v>
      </c>
      <c r="C333" s="38">
        <f>SUM($B77:$W77)</f>
        <v>0</v>
      </c>
      <c r="D333" s="38">
        <f>SUM($B121:$W121)</f>
        <v>0</v>
      </c>
      <c r="E333" s="38">
        <f>SUM($B165:$W165)</f>
        <v>0</v>
      </c>
      <c r="F333" s="38">
        <f>SUM($B205:$W205)</f>
        <v>0</v>
      </c>
      <c r="G333" s="38">
        <f>SUM($B245:$W245)</f>
        <v>0</v>
      </c>
      <c r="H333" s="38">
        <f>SUM($B286:$W286)</f>
        <v>0</v>
      </c>
      <c r="I333" s="17"/>
    </row>
    <row r="334" spans="1:9">
      <c r="A334" s="4" t="s">
        <v>195</v>
      </c>
      <c r="B334" s="38">
        <f>SUM($B34:$W34)</f>
        <v>0</v>
      </c>
      <c r="C334" s="38">
        <f>SUM($B78:$W78)</f>
        <v>0</v>
      </c>
      <c r="D334" s="38">
        <f>SUM($B122:$W122)</f>
        <v>0</v>
      </c>
      <c r="E334" s="38">
        <f>SUM($B166:$W166)</f>
        <v>0</v>
      </c>
      <c r="F334" s="38">
        <f>SUM($B206:$W206)</f>
        <v>0</v>
      </c>
      <c r="G334" s="38">
        <f>SUM($B246:$W246)</f>
        <v>0</v>
      </c>
      <c r="H334" s="38">
        <f>SUM($B287:$W287)</f>
        <v>0</v>
      </c>
      <c r="I334" s="17"/>
    </row>
    <row r="335" spans="1:9">
      <c r="A335" s="4" t="s">
        <v>196</v>
      </c>
      <c r="B335" s="38">
        <f>SUM($B35:$W35)</f>
        <v>0</v>
      </c>
      <c r="C335" s="38">
        <f>SUM($B79:$W79)</f>
        <v>0</v>
      </c>
      <c r="D335" s="38">
        <f>SUM($B123:$W123)</f>
        <v>0</v>
      </c>
      <c r="E335" s="38">
        <f>SUM($B167:$W167)</f>
        <v>0</v>
      </c>
      <c r="F335" s="38">
        <f>SUM($B207:$W207)</f>
        <v>0</v>
      </c>
      <c r="G335" s="38">
        <f>SUM($B247:$W247)</f>
        <v>0</v>
      </c>
      <c r="H335" s="38">
        <f>SUM($B288:$W288)</f>
        <v>0</v>
      </c>
      <c r="I335" s="17"/>
    </row>
    <row r="336" spans="1:9">
      <c r="A336" s="4" t="s">
        <v>197</v>
      </c>
      <c r="B336" s="38">
        <f>SUM($B36:$W36)</f>
        <v>0</v>
      </c>
      <c r="C336" s="38">
        <f>SUM($B80:$W80)</f>
        <v>0</v>
      </c>
      <c r="D336" s="38">
        <f>SUM($B124:$W124)</f>
        <v>0</v>
      </c>
      <c r="E336" s="38">
        <f>SUM($B168:$W168)</f>
        <v>0</v>
      </c>
      <c r="F336" s="38">
        <f>SUM($B208:$W208)</f>
        <v>0</v>
      </c>
      <c r="G336" s="38">
        <f>SUM($B248:$W248)</f>
        <v>0</v>
      </c>
      <c r="H336" s="38">
        <f>SUM($B289:$W289)</f>
        <v>0</v>
      </c>
      <c r="I336" s="17"/>
    </row>
    <row r="337" spans="1:9">
      <c r="A337" s="4" t="s">
        <v>198</v>
      </c>
      <c r="B337" s="38">
        <f>SUM($B37:$W37)</f>
        <v>0</v>
      </c>
      <c r="C337" s="38">
        <f>SUM($B81:$W81)</f>
        <v>0</v>
      </c>
      <c r="D337" s="38">
        <f>SUM($B125:$W125)</f>
        <v>0</v>
      </c>
      <c r="E337" s="38">
        <f>SUM($B169:$W169)</f>
        <v>0</v>
      </c>
      <c r="F337" s="38">
        <f>SUM($B209:$W209)</f>
        <v>0</v>
      </c>
      <c r="G337" s="38">
        <f>SUM($B249:$W249)</f>
        <v>0</v>
      </c>
      <c r="H337" s="38">
        <f>SUM($B290:$W290)</f>
        <v>0</v>
      </c>
      <c r="I337" s="17"/>
    </row>
    <row r="338" spans="1:9">
      <c r="A338" s="4" t="s">
        <v>199</v>
      </c>
      <c r="B338" s="38">
        <f>SUM($B38:$W38)</f>
        <v>0</v>
      </c>
      <c r="C338" s="38">
        <f>SUM($B82:$W82)</f>
        <v>0</v>
      </c>
      <c r="D338" s="38">
        <f>SUM($B126:$W126)</f>
        <v>0</v>
      </c>
      <c r="E338" s="38">
        <f>SUM($B170:$W170)</f>
        <v>0</v>
      </c>
      <c r="F338" s="38">
        <f>SUM($B210:$W210)</f>
        <v>0</v>
      </c>
      <c r="G338" s="38">
        <f>SUM($B250:$W250)</f>
        <v>0</v>
      </c>
      <c r="H338" s="38">
        <f>SUM($B291:$W291)</f>
        <v>0</v>
      </c>
      <c r="I338" s="17"/>
    </row>
    <row r="339" spans="1:9">
      <c r="A339" s="4" t="s">
        <v>200</v>
      </c>
      <c r="B339" s="38">
        <f>SUM($B39:$W39)</f>
        <v>0</v>
      </c>
      <c r="C339" s="38">
        <f>SUM($B83:$W83)</f>
        <v>0</v>
      </c>
      <c r="D339" s="38">
        <f>SUM($B127:$W127)</f>
        <v>0</v>
      </c>
      <c r="E339" s="38">
        <f>SUM($B171:$W171)</f>
        <v>0</v>
      </c>
      <c r="F339" s="38">
        <f>SUM($B211:$W211)</f>
        <v>0</v>
      </c>
      <c r="G339" s="38">
        <f>SUM($B251:$W251)</f>
        <v>0</v>
      </c>
      <c r="H339" s="38">
        <f>SUM($B292:$W292)</f>
        <v>0</v>
      </c>
      <c r="I339" s="17"/>
    </row>
    <row r="340" spans="1:9">
      <c r="A340" s="4" t="s">
        <v>201</v>
      </c>
      <c r="B340" s="38">
        <f>SUM($B40:$W40)</f>
        <v>0</v>
      </c>
      <c r="C340" s="38">
        <f>SUM($B84:$W84)</f>
        <v>0</v>
      </c>
      <c r="D340" s="38">
        <f>SUM($B128:$W128)</f>
        <v>0</v>
      </c>
      <c r="E340" s="38">
        <f>SUM($B172:$W172)</f>
        <v>0</v>
      </c>
      <c r="F340" s="38">
        <f>SUM($B212:$W212)</f>
        <v>0</v>
      </c>
      <c r="G340" s="38">
        <f>SUM($B252:$W252)</f>
        <v>0</v>
      </c>
      <c r="H340" s="38">
        <f>SUM($B293:$W293)</f>
        <v>0</v>
      </c>
      <c r="I340" s="17"/>
    </row>
    <row r="341" spans="1:9">
      <c r="A341" s="4" t="s">
        <v>202</v>
      </c>
      <c r="B341" s="38">
        <f>SUM($B41:$W41)</f>
        <v>0</v>
      </c>
      <c r="C341" s="38">
        <f>SUM($B85:$W85)</f>
        <v>0</v>
      </c>
      <c r="D341" s="38">
        <f>SUM($B129:$W129)</f>
        <v>0</v>
      </c>
      <c r="E341" s="38">
        <f>SUM($B173:$W173)</f>
        <v>0</v>
      </c>
      <c r="F341" s="38">
        <f>SUM($B213:$W213)</f>
        <v>0</v>
      </c>
      <c r="G341" s="38">
        <f>SUM($B253:$W253)</f>
        <v>0</v>
      </c>
      <c r="H341" s="38">
        <f>SUM($B294:$W294)</f>
        <v>0</v>
      </c>
      <c r="I341" s="17"/>
    </row>
    <row r="342" spans="1:9">
      <c r="A342" s="4" t="s">
        <v>203</v>
      </c>
      <c r="B342" s="38">
        <f>SUM($B42:$W42)</f>
        <v>0</v>
      </c>
      <c r="C342" s="38">
        <f>SUM($B86:$W86)</f>
        <v>0</v>
      </c>
      <c r="D342" s="38">
        <f>SUM($B130:$W130)</f>
        <v>0</v>
      </c>
      <c r="E342" s="38">
        <f>SUM($B174:$W174)</f>
        <v>0</v>
      </c>
      <c r="F342" s="38">
        <f>SUM($B214:$W214)</f>
        <v>0</v>
      </c>
      <c r="G342" s="38">
        <f>SUM($B254:$W254)</f>
        <v>0</v>
      </c>
      <c r="H342" s="38">
        <f>SUM($B295:$W295)</f>
        <v>0</v>
      </c>
      <c r="I342" s="17"/>
    </row>
    <row r="343" spans="1:9">
      <c r="A343" s="4" t="s">
        <v>204</v>
      </c>
      <c r="B343" s="38">
        <f>SUM($B43:$W43)</f>
        <v>0</v>
      </c>
      <c r="C343" s="38">
        <f>SUM($B87:$W87)</f>
        <v>0</v>
      </c>
      <c r="D343" s="38">
        <f>SUM($B131:$W131)</f>
        <v>0</v>
      </c>
      <c r="E343" s="38">
        <f>SUM($B175:$W175)</f>
        <v>0</v>
      </c>
      <c r="F343" s="38">
        <f>SUM($B215:$W215)</f>
        <v>0</v>
      </c>
      <c r="G343" s="38">
        <f>SUM($B255:$W255)</f>
        <v>0</v>
      </c>
      <c r="H343" s="38">
        <f>SUM($B296:$W296)</f>
        <v>0</v>
      </c>
      <c r="I343" s="17"/>
    </row>
    <row r="344" spans="1:9">
      <c r="A344" s="4" t="s">
        <v>212</v>
      </c>
      <c r="B344" s="38">
        <f>SUM($B44:$W44)</f>
        <v>0</v>
      </c>
      <c r="C344" s="38">
        <f>SUM($B88:$W88)</f>
        <v>0</v>
      </c>
      <c r="D344" s="38">
        <f>SUM($B132:$W132)</f>
        <v>0</v>
      </c>
      <c r="E344" s="38">
        <f>SUM($B176:$W176)</f>
        <v>0</v>
      </c>
      <c r="F344" s="38">
        <f>SUM($B216:$W216)</f>
        <v>0</v>
      </c>
      <c r="G344" s="38">
        <f>SUM($B256:$W256)</f>
        <v>0</v>
      </c>
      <c r="H344" s="38">
        <f>SUM($B297:$W297)</f>
        <v>0</v>
      </c>
      <c r="I344" s="17"/>
    </row>
    <row r="345" spans="1:9">
      <c r="A345" s="4" t="s">
        <v>213</v>
      </c>
      <c r="B345" s="38">
        <f>SUM($B45:$W45)</f>
        <v>0</v>
      </c>
      <c r="C345" s="38">
        <f>SUM($B89:$W89)</f>
        <v>0</v>
      </c>
      <c r="D345" s="38">
        <f>SUM($B133:$W133)</f>
        <v>0</v>
      </c>
      <c r="E345" s="38">
        <f>SUM($B177:$W177)</f>
        <v>0</v>
      </c>
      <c r="F345" s="38">
        <f>SUM($B217:$W217)</f>
        <v>0</v>
      </c>
      <c r="G345" s="38">
        <f>SUM($B257:$W257)</f>
        <v>0</v>
      </c>
      <c r="H345" s="38">
        <f>SUM($B298:$W298)</f>
        <v>0</v>
      </c>
      <c r="I345" s="17"/>
    </row>
    <row r="346" spans="1:9">
      <c r="A346" s="4" t="s">
        <v>214</v>
      </c>
      <c r="B346" s="38">
        <f>SUM($B46:$W46)</f>
        <v>0</v>
      </c>
      <c r="C346" s="38">
        <f>SUM($B90:$W90)</f>
        <v>0</v>
      </c>
      <c r="D346" s="38">
        <f>SUM($B134:$W134)</f>
        <v>0</v>
      </c>
      <c r="E346" s="38">
        <f>SUM($B178:$W178)</f>
        <v>0</v>
      </c>
      <c r="F346" s="38">
        <f>SUM($B218:$W218)</f>
        <v>0</v>
      </c>
      <c r="G346" s="38">
        <f>SUM($B258:$W258)</f>
        <v>0</v>
      </c>
      <c r="H346" s="38">
        <f>SUM($B299:$W299)</f>
        <v>0</v>
      </c>
      <c r="I346" s="17"/>
    </row>
    <row r="347" spans="1:9">
      <c r="A347" s="4" t="s">
        <v>215</v>
      </c>
      <c r="B347" s="38">
        <f>SUM($B47:$W47)</f>
        <v>0</v>
      </c>
      <c r="C347" s="38">
        <f>SUM($B91:$W91)</f>
        <v>0</v>
      </c>
      <c r="D347" s="38">
        <f>SUM($B135:$W135)</f>
        <v>0</v>
      </c>
      <c r="E347" s="38">
        <f>SUM($B179:$W179)</f>
        <v>0</v>
      </c>
      <c r="F347" s="38">
        <f>SUM($B219:$W219)</f>
        <v>0</v>
      </c>
      <c r="G347" s="38">
        <f>SUM($B259:$W259)</f>
        <v>0</v>
      </c>
      <c r="H347" s="38">
        <f>SUM($B300:$W300)</f>
        <v>0</v>
      </c>
      <c r="I347" s="17"/>
    </row>
  </sheetData>
  <sheetProtection sheet="1" objects="1" scenarios="1"/>
  <hyperlinks>
    <hyperlink ref="A6" location="'Standing'!B78" display="x1 = 3004. Unit rate 1 total p/kWh (taking account of standing charges) — for Tariffs with Unit rate 1 p/kWh from Standard 1 kWh"/>
    <hyperlink ref="A7" location="'Yard'!B66" display="x2 = 2903. Pay-as-you-go unit rate 1 (p/kWh) — for Tariffs with Unit rate 1 p/kWh from PAYG 1 kWh"/>
    <hyperlink ref="A8" location="'Yard'!B66" display="x3 = 2903. Pay-as-you-go unit rate 1 (p/kWh) — for Tariffs with Unit rate 1 p/kWh from PAYG 1 kWh &amp; customer"/>
    <hyperlink ref="A9" location="'Yard'!B22" display="x4 = 2902. Pay-as-you-go yardstick unit rate (p/kWh) — for Tariffs with Unit rate 1 p/kWh from PAYG yardstick kWh"/>
    <hyperlink ref="A10" location="'SM'!B48" display="x5 = 2203. LV unmetered service model asset charge (p/kWh) — for Tariffs with Unit rate 1 p/kWh from PAYG 1 kWh &amp; customer"/>
    <hyperlink ref="A11" location="'Otex'!B161" display="x6 = 2712. Operating expenditure for unmetered customer assets (p/kWh) — for Tariffs with Unit rate 1 p/kWh from PAYG 1 kWh &amp; customer"/>
    <hyperlink ref="A51" location="'Standing'!B105" display="x1 = 3005. Unit rate 2 total p/kWh (taking account of standing charges) — for Tariffs with Unit rate 2 p/kWh from Standard 2 kWh"/>
    <hyperlink ref="A52" location="'Yard'!B102" display="x2 = 2904. Pay-as-you-go unit rate 2 (p/kWh) — for Tariffs with Unit rate 2 p/kWh from PAYG 2 kWh"/>
    <hyperlink ref="A53" location="'Yard'!B102" display="x3 = 2904. Pay-as-you-go unit rate 2 (p/kWh) — for Tariffs with Unit rate 2 p/kWh from PAYG 2 kWh &amp; customer"/>
    <hyperlink ref="A54" location="'SM'!B48" display="x4 = 2203. LV unmetered service model asset charge (p/kWh) — for Tariffs with Unit rate 2 p/kWh from PAYG 2 kWh &amp; customer"/>
    <hyperlink ref="A55" location="'Otex'!B161" display="x5 = 2712. Operating expenditure for unmetered customer assets (p/kWh) — for Tariffs with Unit rate 2 p/kWh from PAYG 2 kWh &amp; customer"/>
    <hyperlink ref="A95" location="'Standing'!B124" display="x1 = 3006. Unit rate 3 total p/kWh (taking account of standing charges) — for Tariffs with Unit rate 3 p/kWh from Standard 3 kWh"/>
    <hyperlink ref="A96" location="'Yard'!B130" display="x2 = 2905. Pay-as-you-go unit rate 3 (p/kWh) — for Tariffs with Unit rate 3 p/kWh from PAYG 3 kWh"/>
    <hyperlink ref="A97" location="'Yard'!B130" display="x3 = 2905. Pay-as-you-go unit rate 3 (p/kWh) — for Tariffs with Unit rate 3 p/kWh from PAYG 3 kWh &amp; customer"/>
    <hyperlink ref="A98" location="'SM'!B48" display="x4 = 2203. LV unmetered service model asset charge (p/kWh) — for Tariffs with Unit rate 3 p/kWh from PAYG 3 kWh &amp; customer"/>
    <hyperlink ref="A99" location="'Otex'!B161" display="x5 = 2712. Operating expenditure for unmetered customer assets (p/kWh) — for Tariffs with Unit rate 3 p/kWh from PAYG 3 kWh &amp; customer"/>
    <hyperlink ref="A139" location="'AggCap'!B88" display="x1 = 3107. Fixed charge from standing charges factors p/MPAN/day — for Tariffs with Fixed charge p/MPAN/day from Fixed from network &amp; customer"/>
    <hyperlink ref="A140" location="'SM'!B117" display="x2 = 2206. Service model p/MPAN/day (in Replacement annuities for service models) — for Tariffs with Fixed charge p/MPAN/day from Customer"/>
    <hyperlink ref="A141" location="'SM'!B117" display="x3 = 2206. Service model p/MPAN/day (in Replacement annuities for service models) — for Tariffs with Fixed charge p/MPAN/day from Fixed from network &amp; customer"/>
    <hyperlink ref="A142" location="'Otex'!B120" display="x4 = 2711. Operating expenditure for customer assets p/MPAN/day total (in Operating expenditure for customer assets p/MPAN/day) — for Tariffs with Fixed charge p/MPAN/day from Customer"/>
    <hyperlink ref="A143" location="'Otex'!B120" display="x5 = 2711. Operating expenditure for customer assets p/MPAN/day total (in Operating expenditure for customer assets p/MPAN/day) — for Tariffs with Fixed charge p/MPAN/day from Fixed from network &amp; customer"/>
    <hyperlink ref="A183" location="'Standing'!B24" display="x1 = 3002. Capacity charge p/kVA/day — for Tariffs with Capacity charge p/kVA/day from Capacity"/>
    <hyperlink ref="A223" location="'Standing'!B141" display="x1 = 3007. Exceeded capacity charge p/kVA/day — for Tariffs with Exceeded capacity charge p/kVA/day from Capacity"/>
    <hyperlink ref="A263" location="'Reactive'!B76" display="x1 = 3206. Pay-as-you-go reactive p/kVArh"/>
    <hyperlink ref="A264" location="'Reactive'!B32" display="x2 = 3203. Standard reactive p/kVArh"/>
    <hyperlink ref="A304" location="'Aggreg'!B14" display="x1 = 3301. Unit rate 1 p/kWh (elements)"/>
    <hyperlink ref="A305" location="'Aggreg'!B58" display="x2 = 3302. Unit rate 2 p/kWh (elements)"/>
    <hyperlink ref="A306" location="'Aggreg'!B102" display="x3 = 3303. Unit rate 3 p/kWh (elements)"/>
    <hyperlink ref="A307" location="'Aggreg'!B146" display="x4 = 3304. Fixed charge p/MPAN/day (elements)"/>
    <hyperlink ref="A308" location="'Aggreg'!B186" display="x5 = 3305. Capacity charge p/kVA/day (elements)"/>
    <hyperlink ref="A309" location="'Aggreg'!B226" display="x6 = 3306. Exceeded capacity charge p/kVA/day (elements)"/>
    <hyperlink ref="A310" location="'Aggreg'!B267" display="x7 = 3307. Reactive power charge p/kVArh (element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1.7109375" customWidth="1"/>
  </cols>
  <sheetData>
    <row r="1" spans="1:1" ht="21" customHeight="1">
      <c r="A1" s="1" t="str">
        <f>"Revenue shortfall or surplus"&amp;" for "&amp;'Input'!B7&amp;" in "&amp;'Input'!C7&amp;" ("&amp;'Input'!D7&amp;")"</f>
        <v>Not calculated: open in spreadsheet app and allow calculations</v>
      </c>
    </row>
    <row r="3" spans="1:1" ht="21" customHeight="1">
      <c r="A3" s="1" t="s">
        <v>1142</v>
      </c>
    </row>
    <row r="4" spans="1:1">
      <c r="A4" s="3" t="s">
        <v>383</v>
      </c>
    </row>
    <row r="5" spans="1:1">
      <c r="A5" s="33" t="s">
        <v>512</v>
      </c>
    </row>
    <row r="6" spans="1:1">
      <c r="A6" s="33" t="s">
        <v>1143</v>
      </c>
    </row>
    <row r="7" spans="1:1">
      <c r="A7" s="33" t="s">
        <v>1144</v>
      </c>
    </row>
    <row r="8" spans="1:1">
      <c r="A8" s="33" t="s">
        <v>1145</v>
      </c>
    </row>
    <row r="9" spans="1:1">
      <c r="A9" s="33" t="s">
        <v>1146</v>
      </c>
    </row>
    <row r="10" spans="1:1">
      <c r="A10" s="33" t="s">
        <v>1147</v>
      </c>
    </row>
    <row r="11" spans="1:1">
      <c r="A11" s="33" t="s">
        <v>1148</v>
      </c>
    </row>
    <row r="12" spans="1:1">
      <c r="A12" s="33" t="s">
        <v>1149</v>
      </c>
    </row>
    <row r="13" spans="1:1">
      <c r="A13" s="33" t="s">
        <v>1150</v>
      </c>
    </row>
    <row r="14" spans="1:1">
      <c r="A14" s="33" t="s">
        <v>1151</v>
      </c>
    </row>
    <row r="15" spans="1:1">
      <c r="A15" s="33" t="s">
        <v>1152</v>
      </c>
    </row>
    <row r="16" spans="1:1">
      <c r="A16" s="33" t="s">
        <v>1153</v>
      </c>
    </row>
    <row r="17" spans="1:3">
      <c r="A17" s="33" t="s">
        <v>1154</v>
      </c>
    </row>
    <row r="18" spans="1:3">
      <c r="A18" s="33" t="s">
        <v>1155</v>
      </c>
    </row>
    <row r="19" spans="1:3">
      <c r="A19" s="33" t="s">
        <v>1156</v>
      </c>
    </row>
    <row r="20" spans="1:3">
      <c r="A20" s="3" t="s">
        <v>1157</v>
      </c>
    </row>
    <row r="22" spans="1:3">
      <c r="B22" s="15" t="s">
        <v>1158</v>
      </c>
    </row>
    <row r="23" spans="1:3">
      <c r="A23" s="4" t="s">
        <v>185</v>
      </c>
      <c r="B23" s="43">
        <f>0.01*'Input'!F$60*('Aggreg'!E315*'Loads'!E334+'Aggreg'!F315*'Loads'!F334+'Aggreg'!G315*'Loads'!G334)+10*('Aggreg'!B315*'Loads'!B334+'Aggreg'!C315*'Loads'!C334+'Aggreg'!D315*'Loads'!D334+'Aggreg'!H315*'Loads'!H334)</f>
        <v>0</v>
      </c>
      <c r="C23" s="17"/>
    </row>
    <row r="24" spans="1:3">
      <c r="A24" s="4" t="s">
        <v>186</v>
      </c>
      <c r="B24" s="43">
        <f>0.01*'Input'!F$60*('Aggreg'!E316*'Loads'!E335+'Aggreg'!F316*'Loads'!F335+'Aggreg'!G316*'Loads'!G335)+10*('Aggreg'!B316*'Loads'!B335+'Aggreg'!C316*'Loads'!C335+'Aggreg'!D316*'Loads'!D335+'Aggreg'!H316*'Loads'!H335)</f>
        <v>0</v>
      </c>
      <c r="C24" s="17"/>
    </row>
    <row r="25" spans="1:3">
      <c r="A25" s="4" t="s">
        <v>231</v>
      </c>
      <c r="B25" s="43">
        <f>0.01*'Input'!F$60*('Aggreg'!E317*'Loads'!E336+'Aggreg'!F317*'Loads'!F336+'Aggreg'!G317*'Loads'!G336)+10*('Aggreg'!B317*'Loads'!B336+'Aggreg'!C317*'Loads'!C336+'Aggreg'!D317*'Loads'!D336+'Aggreg'!H317*'Loads'!H336)</f>
        <v>0</v>
      </c>
      <c r="C25" s="17"/>
    </row>
    <row r="26" spans="1:3">
      <c r="A26" s="4" t="s">
        <v>187</v>
      </c>
      <c r="B26" s="43">
        <f>0.01*'Input'!F$60*('Aggreg'!E318*'Loads'!E337+'Aggreg'!F318*'Loads'!F337+'Aggreg'!G318*'Loads'!G337)+10*('Aggreg'!B318*'Loads'!B337+'Aggreg'!C318*'Loads'!C337+'Aggreg'!D318*'Loads'!D337+'Aggreg'!H318*'Loads'!H337)</f>
        <v>0</v>
      </c>
      <c r="C26" s="17"/>
    </row>
    <row r="27" spans="1:3">
      <c r="A27" s="4" t="s">
        <v>188</v>
      </c>
      <c r="B27" s="43">
        <f>0.01*'Input'!F$60*('Aggreg'!E319*'Loads'!E338+'Aggreg'!F319*'Loads'!F338+'Aggreg'!G319*'Loads'!G338)+10*('Aggreg'!B319*'Loads'!B338+'Aggreg'!C319*'Loads'!C338+'Aggreg'!D319*'Loads'!D338+'Aggreg'!H319*'Loads'!H338)</f>
        <v>0</v>
      </c>
      <c r="C27" s="17"/>
    </row>
    <row r="28" spans="1:3">
      <c r="A28" s="4" t="s">
        <v>232</v>
      </c>
      <c r="B28" s="43">
        <f>0.01*'Input'!F$60*('Aggreg'!E320*'Loads'!E339+'Aggreg'!F320*'Loads'!F339+'Aggreg'!G320*'Loads'!G339)+10*('Aggreg'!B320*'Loads'!B339+'Aggreg'!C320*'Loads'!C339+'Aggreg'!D320*'Loads'!D339+'Aggreg'!H320*'Loads'!H339)</f>
        <v>0</v>
      </c>
      <c r="C28" s="17"/>
    </row>
    <row r="29" spans="1:3">
      <c r="A29" s="4" t="s">
        <v>189</v>
      </c>
      <c r="B29" s="43">
        <f>0.01*'Input'!F$60*('Aggreg'!E321*'Loads'!E340+'Aggreg'!F321*'Loads'!F340+'Aggreg'!G321*'Loads'!G340)+10*('Aggreg'!B321*'Loads'!B340+'Aggreg'!C321*'Loads'!C340+'Aggreg'!D321*'Loads'!D340+'Aggreg'!H321*'Loads'!H340)</f>
        <v>0</v>
      </c>
      <c r="C29" s="17"/>
    </row>
    <row r="30" spans="1:3">
      <c r="A30" s="4" t="s">
        <v>190</v>
      </c>
      <c r="B30" s="43">
        <f>0.01*'Input'!F$60*('Aggreg'!E322*'Loads'!E341+'Aggreg'!F322*'Loads'!F341+'Aggreg'!G322*'Loads'!G341)+10*('Aggreg'!B322*'Loads'!B341+'Aggreg'!C322*'Loads'!C341+'Aggreg'!D322*'Loads'!D341+'Aggreg'!H322*'Loads'!H341)</f>
        <v>0</v>
      </c>
      <c r="C30" s="17"/>
    </row>
    <row r="31" spans="1:3">
      <c r="A31" s="4" t="s">
        <v>210</v>
      </c>
      <c r="B31" s="43">
        <f>0.01*'Input'!F$60*('Aggreg'!E323*'Loads'!E342+'Aggreg'!F323*'Loads'!F342+'Aggreg'!G323*'Loads'!G342)+10*('Aggreg'!B323*'Loads'!B342+'Aggreg'!C323*'Loads'!C342+'Aggreg'!D323*'Loads'!D342+'Aggreg'!H323*'Loads'!H342)</f>
        <v>0</v>
      </c>
      <c r="C31" s="17"/>
    </row>
    <row r="32" spans="1:3">
      <c r="A32" s="4" t="s">
        <v>191</v>
      </c>
      <c r="B32" s="43">
        <f>0.01*'Input'!F$60*('Aggreg'!E324*'Loads'!E343+'Aggreg'!F324*'Loads'!F343+'Aggreg'!G324*'Loads'!G343)+10*('Aggreg'!B324*'Loads'!B343+'Aggreg'!C324*'Loads'!C343+'Aggreg'!D324*'Loads'!D343+'Aggreg'!H324*'Loads'!H343)</f>
        <v>0</v>
      </c>
      <c r="C32" s="17"/>
    </row>
    <row r="33" spans="1:3">
      <c r="A33" s="4" t="s">
        <v>192</v>
      </c>
      <c r="B33" s="43">
        <f>0.01*'Input'!F$60*('Aggreg'!E325*'Loads'!E344+'Aggreg'!F325*'Loads'!F344+'Aggreg'!G325*'Loads'!G344)+10*('Aggreg'!B325*'Loads'!B344+'Aggreg'!C325*'Loads'!C344+'Aggreg'!D325*'Loads'!D344+'Aggreg'!H325*'Loads'!H344)</f>
        <v>0</v>
      </c>
      <c r="C33" s="17"/>
    </row>
    <row r="34" spans="1:3">
      <c r="A34" s="4" t="s">
        <v>193</v>
      </c>
      <c r="B34" s="43">
        <f>0.01*'Input'!F$60*('Aggreg'!E326*'Loads'!E345+'Aggreg'!F326*'Loads'!F345+'Aggreg'!G326*'Loads'!G345)+10*('Aggreg'!B326*'Loads'!B345+'Aggreg'!C326*'Loads'!C345+'Aggreg'!D326*'Loads'!D345+'Aggreg'!H326*'Loads'!H345)</f>
        <v>0</v>
      </c>
      <c r="C34" s="17"/>
    </row>
    <row r="35" spans="1:3">
      <c r="A35" s="4" t="s">
        <v>194</v>
      </c>
      <c r="B35" s="43">
        <f>0.01*'Input'!F$60*('Aggreg'!E327*'Loads'!E346+'Aggreg'!F327*'Loads'!F346+'Aggreg'!G327*'Loads'!G346)+10*('Aggreg'!B327*'Loads'!B346+'Aggreg'!C327*'Loads'!C346+'Aggreg'!D327*'Loads'!D346+'Aggreg'!H327*'Loads'!H346)</f>
        <v>0</v>
      </c>
      <c r="C35" s="17"/>
    </row>
    <row r="36" spans="1:3">
      <c r="A36" s="4" t="s">
        <v>211</v>
      </c>
      <c r="B36" s="43">
        <f>0.01*'Input'!F$60*('Aggreg'!E328*'Loads'!E347+'Aggreg'!F328*'Loads'!F347+'Aggreg'!G328*'Loads'!G347)+10*('Aggreg'!B328*'Loads'!B347+'Aggreg'!C328*'Loads'!C347+'Aggreg'!D328*'Loads'!D347+'Aggreg'!H328*'Loads'!H347)</f>
        <v>0</v>
      </c>
      <c r="C36" s="17"/>
    </row>
    <row r="37" spans="1:3">
      <c r="A37" s="4" t="s">
        <v>233</v>
      </c>
      <c r="B37" s="43">
        <f>0.01*'Input'!F$60*('Aggreg'!E329*'Loads'!E348+'Aggreg'!F329*'Loads'!F348+'Aggreg'!G329*'Loads'!G348)+10*('Aggreg'!B329*'Loads'!B348+'Aggreg'!C329*'Loads'!C348+'Aggreg'!D329*'Loads'!D348+'Aggreg'!H329*'Loads'!H348)</f>
        <v>0</v>
      </c>
      <c r="C37" s="17"/>
    </row>
    <row r="38" spans="1:3">
      <c r="A38" s="4" t="s">
        <v>234</v>
      </c>
      <c r="B38" s="43">
        <f>0.01*'Input'!F$60*('Aggreg'!E330*'Loads'!E349+'Aggreg'!F330*'Loads'!F349+'Aggreg'!G330*'Loads'!G349)+10*('Aggreg'!B330*'Loads'!B349+'Aggreg'!C330*'Loads'!C349+'Aggreg'!D330*'Loads'!D349+'Aggreg'!H330*'Loads'!H349)</f>
        <v>0</v>
      </c>
      <c r="C38" s="17"/>
    </row>
    <row r="39" spans="1:3">
      <c r="A39" s="4" t="s">
        <v>235</v>
      </c>
      <c r="B39" s="43">
        <f>0.01*'Input'!F$60*('Aggreg'!E331*'Loads'!E350+'Aggreg'!F331*'Loads'!F350+'Aggreg'!G331*'Loads'!G350)+10*('Aggreg'!B331*'Loads'!B350+'Aggreg'!C331*'Loads'!C350+'Aggreg'!D331*'Loads'!D350+'Aggreg'!H331*'Loads'!H350)</f>
        <v>0</v>
      </c>
      <c r="C39" s="17"/>
    </row>
    <row r="40" spans="1:3">
      <c r="A40" s="4" t="s">
        <v>236</v>
      </c>
      <c r="B40" s="43">
        <f>0.01*'Input'!F$60*('Aggreg'!E332*'Loads'!E351+'Aggreg'!F332*'Loads'!F351+'Aggreg'!G332*'Loads'!G351)+10*('Aggreg'!B332*'Loads'!B351+'Aggreg'!C332*'Loads'!C351+'Aggreg'!D332*'Loads'!D351+'Aggreg'!H332*'Loads'!H351)</f>
        <v>0</v>
      </c>
      <c r="C40" s="17"/>
    </row>
    <row r="41" spans="1:3">
      <c r="A41" s="4" t="s">
        <v>237</v>
      </c>
      <c r="B41" s="43">
        <f>0.01*'Input'!F$60*('Aggreg'!E333*'Loads'!E352+'Aggreg'!F333*'Loads'!F352+'Aggreg'!G333*'Loads'!G352)+10*('Aggreg'!B333*'Loads'!B352+'Aggreg'!C333*'Loads'!C352+'Aggreg'!D333*'Loads'!D352+'Aggreg'!H333*'Loads'!H352)</f>
        <v>0</v>
      </c>
      <c r="C41" s="17"/>
    </row>
    <row r="42" spans="1:3">
      <c r="A42" s="4" t="s">
        <v>195</v>
      </c>
      <c r="B42" s="43">
        <f>0.01*'Input'!F$60*('Aggreg'!E334*'Loads'!E353+'Aggreg'!F334*'Loads'!F353+'Aggreg'!G334*'Loads'!G353)+10*('Aggreg'!B334*'Loads'!B353+'Aggreg'!C334*'Loads'!C353+'Aggreg'!D334*'Loads'!D353+'Aggreg'!H334*'Loads'!H353)</f>
        <v>0</v>
      </c>
      <c r="C42" s="17"/>
    </row>
    <row r="43" spans="1:3">
      <c r="A43" s="4" t="s">
        <v>196</v>
      </c>
      <c r="B43" s="43">
        <f>0.01*'Input'!F$60*('Aggreg'!E335*'Loads'!E354+'Aggreg'!F335*'Loads'!F354+'Aggreg'!G335*'Loads'!G354)+10*('Aggreg'!B335*'Loads'!B354+'Aggreg'!C335*'Loads'!C354+'Aggreg'!D335*'Loads'!D354+'Aggreg'!H335*'Loads'!H354)</f>
        <v>0</v>
      </c>
      <c r="C43" s="17"/>
    </row>
    <row r="44" spans="1:3">
      <c r="A44" s="4" t="s">
        <v>197</v>
      </c>
      <c r="B44" s="43">
        <f>0.01*'Input'!F$60*('Aggreg'!E336*'Loads'!E355+'Aggreg'!F336*'Loads'!F355+'Aggreg'!G336*'Loads'!G355)+10*('Aggreg'!B336*'Loads'!B355+'Aggreg'!C336*'Loads'!C355+'Aggreg'!D336*'Loads'!D355+'Aggreg'!H336*'Loads'!H355)</f>
        <v>0</v>
      </c>
      <c r="C44" s="17"/>
    </row>
    <row r="45" spans="1:3">
      <c r="A45" s="4" t="s">
        <v>198</v>
      </c>
      <c r="B45" s="43">
        <f>0.01*'Input'!F$60*('Aggreg'!E337*'Loads'!E356+'Aggreg'!F337*'Loads'!F356+'Aggreg'!G337*'Loads'!G356)+10*('Aggreg'!B337*'Loads'!B356+'Aggreg'!C337*'Loads'!C356+'Aggreg'!D337*'Loads'!D356+'Aggreg'!H337*'Loads'!H356)</f>
        <v>0</v>
      </c>
      <c r="C45" s="17"/>
    </row>
    <row r="46" spans="1:3">
      <c r="A46" s="4" t="s">
        <v>199</v>
      </c>
      <c r="B46" s="43">
        <f>0.01*'Input'!F$60*('Aggreg'!E338*'Loads'!E357+'Aggreg'!F338*'Loads'!F357+'Aggreg'!G338*'Loads'!G357)+10*('Aggreg'!B338*'Loads'!B357+'Aggreg'!C338*'Loads'!C357+'Aggreg'!D338*'Loads'!D357+'Aggreg'!H338*'Loads'!H357)</f>
        <v>0</v>
      </c>
      <c r="C46" s="17"/>
    </row>
    <row r="47" spans="1:3">
      <c r="A47" s="4" t="s">
        <v>200</v>
      </c>
      <c r="B47" s="43">
        <f>0.01*'Input'!F$60*('Aggreg'!E339*'Loads'!E358+'Aggreg'!F339*'Loads'!F358+'Aggreg'!G339*'Loads'!G358)+10*('Aggreg'!B339*'Loads'!B358+'Aggreg'!C339*'Loads'!C358+'Aggreg'!D339*'Loads'!D358+'Aggreg'!H339*'Loads'!H358)</f>
        <v>0</v>
      </c>
      <c r="C47" s="17"/>
    </row>
    <row r="48" spans="1:3">
      <c r="A48" s="4" t="s">
        <v>201</v>
      </c>
      <c r="B48" s="43">
        <f>0.01*'Input'!F$60*('Aggreg'!E340*'Loads'!E359+'Aggreg'!F340*'Loads'!F359+'Aggreg'!G340*'Loads'!G359)+10*('Aggreg'!B340*'Loads'!B359+'Aggreg'!C340*'Loads'!C359+'Aggreg'!D340*'Loads'!D359+'Aggreg'!H340*'Loads'!H359)</f>
        <v>0</v>
      </c>
      <c r="C48" s="17"/>
    </row>
    <row r="49" spans="1:3">
      <c r="A49" s="4" t="s">
        <v>202</v>
      </c>
      <c r="B49" s="43">
        <f>0.01*'Input'!F$60*('Aggreg'!E341*'Loads'!E360+'Aggreg'!F341*'Loads'!F360+'Aggreg'!G341*'Loads'!G360)+10*('Aggreg'!B341*'Loads'!B360+'Aggreg'!C341*'Loads'!C360+'Aggreg'!D341*'Loads'!D360+'Aggreg'!H341*'Loads'!H360)</f>
        <v>0</v>
      </c>
      <c r="C49" s="17"/>
    </row>
    <row r="50" spans="1:3">
      <c r="A50" s="4" t="s">
        <v>203</v>
      </c>
      <c r="B50" s="43">
        <f>0.01*'Input'!F$60*('Aggreg'!E342*'Loads'!E361+'Aggreg'!F342*'Loads'!F361+'Aggreg'!G342*'Loads'!G361)+10*('Aggreg'!B342*'Loads'!B361+'Aggreg'!C342*'Loads'!C361+'Aggreg'!D342*'Loads'!D361+'Aggreg'!H342*'Loads'!H361)</f>
        <v>0</v>
      </c>
      <c r="C50" s="17"/>
    </row>
    <row r="51" spans="1:3">
      <c r="A51" s="4" t="s">
        <v>204</v>
      </c>
      <c r="B51" s="43">
        <f>0.01*'Input'!F$60*('Aggreg'!E343*'Loads'!E362+'Aggreg'!F343*'Loads'!F362+'Aggreg'!G343*'Loads'!G362)+10*('Aggreg'!B343*'Loads'!B362+'Aggreg'!C343*'Loads'!C362+'Aggreg'!D343*'Loads'!D362+'Aggreg'!H343*'Loads'!H362)</f>
        <v>0</v>
      </c>
      <c r="C51" s="17"/>
    </row>
    <row r="52" spans="1:3">
      <c r="A52" s="4" t="s">
        <v>212</v>
      </c>
      <c r="B52" s="43">
        <f>0.01*'Input'!F$60*('Aggreg'!E344*'Loads'!E363+'Aggreg'!F344*'Loads'!F363+'Aggreg'!G344*'Loads'!G363)+10*('Aggreg'!B344*'Loads'!B363+'Aggreg'!C344*'Loads'!C363+'Aggreg'!D344*'Loads'!D363+'Aggreg'!H344*'Loads'!H363)</f>
        <v>0</v>
      </c>
      <c r="C52" s="17"/>
    </row>
    <row r="53" spans="1:3">
      <c r="A53" s="4" t="s">
        <v>213</v>
      </c>
      <c r="B53" s="43">
        <f>0.01*'Input'!F$60*('Aggreg'!E345*'Loads'!E364+'Aggreg'!F345*'Loads'!F364+'Aggreg'!G345*'Loads'!G364)+10*('Aggreg'!B345*'Loads'!B364+'Aggreg'!C345*'Loads'!C364+'Aggreg'!D345*'Loads'!D364+'Aggreg'!H345*'Loads'!H364)</f>
        <v>0</v>
      </c>
      <c r="C53" s="17"/>
    </row>
    <row r="54" spans="1:3">
      <c r="A54" s="4" t="s">
        <v>214</v>
      </c>
      <c r="B54" s="43">
        <f>0.01*'Input'!F$60*('Aggreg'!E346*'Loads'!E365+'Aggreg'!F346*'Loads'!F365+'Aggreg'!G346*'Loads'!G365)+10*('Aggreg'!B346*'Loads'!B365+'Aggreg'!C346*'Loads'!C365+'Aggreg'!D346*'Loads'!D365+'Aggreg'!H346*'Loads'!H365)</f>
        <v>0</v>
      </c>
      <c r="C54" s="17"/>
    </row>
    <row r="55" spans="1:3">
      <c r="A55" s="4" t="s">
        <v>215</v>
      </c>
      <c r="B55" s="43">
        <f>0.01*'Input'!F$60*('Aggreg'!E347*'Loads'!E366+'Aggreg'!F347*'Loads'!F366+'Aggreg'!G347*'Loads'!G366)+10*('Aggreg'!B347*'Loads'!B366+'Aggreg'!C347*'Loads'!C366+'Aggreg'!D347*'Loads'!D366+'Aggreg'!H347*'Loads'!H366)</f>
        <v>0</v>
      </c>
      <c r="C55" s="17"/>
    </row>
    <row r="57" spans="1:3" ht="21" customHeight="1">
      <c r="A57" s="1" t="s">
        <v>1159</v>
      </c>
    </row>
    <row r="58" spans="1:3">
      <c r="A58" s="3" t="s">
        <v>383</v>
      </c>
    </row>
    <row r="59" spans="1:3">
      <c r="A59" s="33" t="s">
        <v>1160</v>
      </c>
    </row>
    <row r="60" spans="1:3">
      <c r="A60" s="33" t="s">
        <v>1161</v>
      </c>
    </row>
    <row r="61" spans="1:3">
      <c r="A61" s="33" t="s">
        <v>1162</v>
      </c>
    </row>
    <row r="62" spans="1:3">
      <c r="A62" s="34" t="s">
        <v>386</v>
      </c>
      <c r="B62" s="34" t="s">
        <v>454</v>
      </c>
      <c r="C62" s="34" t="s">
        <v>516</v>
      </c>
    </row>
    <row r="63" spans="1:3">
      <c r="A63" s="34" t="s">
        <v>389</v>
      </c>
      <c r="B63" s="34" t="s">
        <v>1163</v>
      </c>
      <c r="C63" s="34" t="s">
        <v>1164</v>
      </c>
    </row>
    <row r="65" spans="1:4">
      <c r="B65" s="15" t="s">
        <v>1165</v>
      </c>
      <c r="C65" s="15" t="s">
        <v>1166</v>
      </c>
    </row>
    <row r="66" spans="1:4">
      <c r="A66" s="4" t="s">
        <v>54</v>
      </c>
      <c r="B66" s="43">
        <f>('Input'!E12+'Input'!E13+'Input'!E14)*'Input'!E15+'Input'!E17+'Input'!E18+'Input'!E19+'Input'!E20+'Input'!E21+'Input'!E22+'Input'!E23+'Input'!E25+'Input'!E26+'Input'!E27+'Input'!E28+'Input'!E29+'Input'!E30+'Input'!E31+'Input'!E32+'Input'!E33+'Input'!E34+'Input'!E35+'Input'!E37+'Input'!E39+'Input'!E40+'Input'!E41+'Input'!E42+'Input'!E43-'Input'!E46-'Input'!E47-'Input'!E48-'Input'!E49</f>
        <v>0</v>
      </c>
      <c r="C66" s="43">
        <f>B66-'Input'!F$51</f>
        <v>0</v>
      </c>
      <c r="D66" s="17"/>
    </row>
    <row r="68" spans="1:4" ht="21" customHeight="1">
      <c r="A68" s="1" t="s">
        <v>1167</v>
      </c>
    </row>
    <row r="69" spans="1:4">
      <c r="A69" s="3" t="s">
        <v>383</v>
      </c>
    </row>
    <row r="70" spans="1:4">
      <c r="A70" s="33" t="s">
        <v>1168</v>
      </c>
    </row>
    <row r="71" spans="1:4">
      <c r="A71" s="33" t="s">
        <v>1169</v>
      </c>
    </row>
    <row r="72" spans="1:4">
      <c r="A72" s="33" t="s">
        <v>1170</v>
      </c>
    </row>
    <row r="73" spans="1:4">
      <c r="A73" s="34" t="s">
        <v>386</v>
      </c>
      <c r="B73" s="34" t="s">
        <v>517</v>
      </c>
      <c r="C73" s="34" t="s">
        <v>516</v>
      </c>
    </row>
    <row r="74" spans="1:4">
      <c r="A74" s="34" t="s">
        <v>389</v>
      </c>
      <c r="B74" s="34" t="s">
        <v>570</v>
      </c>
      <c r="C74" s="34" t="s">
        <v>1164</v>
      </c>
    </row>
    <row r="76" spans="1:4">
      <c r="B76" s="15" t="s">
        <v>1171</v>
      </c>
      <c r="C76" s="15" t="s">
        <v>1172</v>
      </c>
    </row>
    <row r="77" spans="1:4">
      <c r="A77" s="4" t="s">
        <v>1173</v>
      </c>
      <c r="B77" s="43">
        <f>SUM(B$23:B$55)</f>
        <v>0</v>
      </c>
      <c r="C77" s="43">
        <f>B$66-B77</f>
        <v>0</v>
      </c>
      <c r="D77" s="17"/>
    </row>
  </sheetData>
  <sheetProtection sheet="1" objects="1" scenarios="1"/>
  <hyperlinks>
    <hyperlink ref="A5" location="'Input'!F59" display="x1 = 1010. Days in the charging year (in Financial and general assumptions)"/>
    <hyperlink ref="A6" location="'Aggreg'!E314" display="x2 = 3308. Fixed charge p/MPAN/day (total) (in Summary of charges before revenue matching)"/>
    <hyperlink ref="A7" location="'Loads'!E333" display="x3 = 2305. MPANs (in Equivalent volume for each end user)"/>
    <hyperlink ref="A8" location="'Aggreg'!F314" display="x4 = 3308. Capacity charge p/kVA/day (total) (in Summary of charges before revenue matching)"/>
    <hyperlink ref="A9" location="'Loads'!F333" display="x5 = 2305. Import capacity (kVA) (in Equivalent volume for each end user)"/>
    <hyperlink ref="A10" location="'Aggreg'!G314" display="x6 = 3308. Exceeded capacity charge p/kVA/day (total) (in Summary of charges before revenue matching)"/>
    <hyperlink ref="A11" location="'Loads'!G333" display="x7 = 2305. Exceeded capacity (kVA) (in Equivalent volume for each end user)"/>
    <hyperlink ref="A12" location="'Aggreg'!B314" display="x8 = 3308. Unit rate 1 p/kWh (total) (in Summary of charges before revenue matching)"/>
    <hyperlink ref="A13" location="'Loads'!B333" display="x9 = 2305. Rate 1 units (MWh) (in Equivalent volume for each end user)"/>
    <hyperlink ref="A14" location="'Aggreg'!C314" display="x10 = 3308. Unit rate 2 p/kWh (total) (in Summary of charges before revenue matching)"/>
    <hyperlink ref="A15" location="'Loads'!C333" display="x11 = 2305. Rate 2 units (MWh) (in Equivalent volume for each end user)"/>
    <hyperlink ref="A16" location="'Aggreg'!D314" display="x12 = 3308. Unit rate 3 p/kWh (total) (in Summary of charges before revenue matching)"/>
    <hyperlink ref="A17" location="'Loads'!D333" display="x13 = 2305. Rate 3 units (MWh) (in Equivalent volume for each end user)"/>
    <hyperlink ref="A18" location="'Aggreg'!H314" display="x14 = 3308. Reactive power charge p/kVArh (in Summary of charges before revenue matching)"/>
    <hyperlink ref="A19" location="'Loads'!H333" display="x15 = 2305. Reactive power units (MVArh) (in Equivalent volume for each end user)"/>
    <hyperlink ref="A59" location="'Input'!E11" display="x1 = 1001. Value (in CDCM target revenue (£ unless otherwise stated))"/>
    <hyperlink ref="A60" location="'Revenue'!B65" display="x2 = Target CDCM revenue (£/year) (in Target CDCM revenue)"/>
    <hyperlink ref="A61" location="'Input'!F11" display="x3 = 1001. Calculations (£/year) (in CDCM target revenue (£ unless otherwise stated))"/>
    <hyperlink ref="A70" location="'Revenue'!B22" display="x1 = 3401. Net revenues by tariff before matching (£)"/>
    <hyperlink ref="A71" location="'Revenue'!B65" display="x2 = 3402. Target CDCM revenue (£/year) (in Target CDCM revenue)"/>
    <hyperlink ref="A72" location="'Revenue'!B76" display="x3 = Total net revenues before matching (£) (in Revenue surplus or shortfall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1.7109375" customWidth="1"/>
  </cols>
  <sheetData>
    <row r="1" spans="1:5" ht="21" customHeight="1">
      <c r="A1" s="1" t="str">
        <f>"Adder"&amp;" for "&amp;'Input'!B7&amp;" in "&amp;'Input'!C7&amp;" ("&amp;'Input'!D7&amp;")"</f>
        <v>Not calculated: open in spreadsheet app and allow calculations</v>
      </c>
    </row>
    <row r="3" spans="1:5" ht="21" customHeight="1">
      <c r="A3" s="1" t="s">
        <v>1174</v>
      </c>
    </row>
    <row r="4" spans="1:5">
      <c r="A4" s="3" t="s">
        <v>383</v>
      </c>
    </row>
    <row r="5" spans="1:5">
      <c r="A5" s="33" t="s">
        <v>1175</v>
      </c>
    </row>
    <row r="6" spans="1:5">
      <c r="A6" s="33" t="s">
        <v>1176</v>
      </c>
    </row>
    <row r="7" spans="1:5">
      <c r="A7" s="33" t="s">
        <v>1177</v>
      </c>
    </row>
    <row r="8" spans="1:5">
      <c r="A8" s="34" t="s">
        <v>386</v>
      </c>
      <c r="B8" s="34" t="s">
        <v>516</v>
      </c>
      <c r="C8" s="34" t="s">
        <v>516</v>
      </c>
      <c r="D8" s="34" t="s">
        <v>516</v>
      </c>
    </row>
    <row r="9" spans="1:5">
      <c r="A9" s="34" t="s">
        <v>389</v>
      </c>
      <c r="B9" s="34" t="s">
        <v>1178</v>
      </c>
      <c r="C9" s="34" t="s">
        <v>1179</v>
      </c>
      <c r="D9" s="34" t="s">
        <v>1180</v>
      </c>
    </row>
    <row r="11" spans="1:5">
      <c r="B11" s="15" t="s">
        <v>1181</v>
      </c>
      <c r="C11" s="15" t="s">
        <v>1182</v>
      </c>
      <c r="D11" s="15" t="s">
        <v>1183</v>
      </c>
    </row>
    <row r="12" spans="1:5">
      <c r="A12" s="4" t="s">
        <v>185</v>
      </c>
      <c r="B12" s="38">
        <f>0-'Aggreg'!B315</f>
        <v>0</v>
      </c>
      <c r="C12" s="21"/>
      <c r="D12" s="21"/>
      <c r="E12" s="17"/>
    </row>
    <row r="13" spans="1:5">
      <c r="A13" s="4" t="s">
        <v>186</v>
      </c>
      <c r="B13" s="38">
        <f>0-'Aggreg'!B316</f>
        <v>0</v>
      </c>
      <c r="C13" s="38">
        <f>0-'Aggreg'!C316</f>
        <v>0</v>
      </c>
      <c r="D13" s="21"/>
      <c r="E13" s="17"/>
    </row>
    <row r="14" spans="1:5">
      <c r="A14" s="4" t="s">
        <v>231</v>
      </c>
      <c r="B14" s="38">
        <f>0-'Aggreg'!B317</f>
        <v>0</v>
      </c>
      <c r="C14" s="21"/>
      <c r="D14" s="21"/>
      <c r="E14" s="17"/>
    </row>
    <row r="15" spans="1:5">
      <c r="A15" s="4" t="s">
        <v>187</v>
      </c>
      <c r="B15" s="38">
        <f>0-'Aggreg'!B318</f>
        <v>0</v>
      </c>
      <c r="C15" s="21"/>
      <c r="D15" s="21"/>
      <c r="E15" s="17"/>
    </row>
    <row r="16" spans="1:5">
      <c r="A16" s="4" t="s">
        <v>188</v>
      </c>
      <c r="B16" s="38">
        <f>0-'Aggreg'!B319</f>
        <v>0</v>
      </c>
      <c r="C16" s="38">
        <f>0-'Aggreg'!C319</f>
        <v>0</v>
      </c>
      <c r="D16" s="21"/>
      <c r="E16" s="17"/>
    </row>
    <row r="17" spans="1:5">
      <c r="A17" s="4" t="s">
        <v>232</v>
      </c>
      <c r="B17" s="38">
        <f>0-'Aggreg'!B320</f>
        <v>0</v>
      </c>
      <c r="C17" s="21"/>
      <c r="D17" s="21"/>
      <c r="E17" s="17"/>
    </row>
    <row r="18" spans="1:5">
      <c r="A18" s="4" t="s">
        <v>189</v>
      </c>
      <c r="B18" s="38">
        <f>0-'Aggreg'!B321</f>
        <v>0</v>
      </c>
      <c r="C18" s="38">
        <f>0-'Aggreg'!C321</f>
        <v>0</v>
      </c>
      <c r="D18" s="21"/>
      <c r="E18" s="17"/>
    </row>
    <row r="19" spans="1:5">
      <c r="A19" s="4" t="s">
        <v>190</v>
      </c>
      <c r="B19" s="38">
        <f>0-'Aggreg'!B322</f>
        <v>0</v>
      </c>
      <c r="C19" s="38">
        <f>0-'Aggreg'!C322</f>
        <v>0</v>
      </c>
      <c r="D19" s="21"/>
      <c r="E19" s="17"/>
    </row>
    <row r="20" spans="1:5">
      <c r="A20" s="4" t="s">
        <v>210</v>
      </c>
      <c r="B20" s="38">
        <f>0-'Aggreg'!B323</f>
        <v>0</v>
      </c>
      <c r="C20" s="38">
        <f>0-'Aggreg'!C323</f>
        <v>0</v>
      </c>
      <c r="D20" s="21"/>
      <c r="E20" s="17"/>
    </row>
    <row r="21" spans="1:5">
      <c r="A21" s="4" t="s">
        <v>191</v>
      </c>
      <c r="B21" s="38">
        <f>0-'Aggreg'!B324</f>
        <v>0</v>
      </c>
      <c r="C21" s="38">
        <f>0-'Aggreg'!C324</f>
        <v>0</v>
      </c>
      <c r="D21" s="38">
        <f>0-'Aggreg'!D324</f>
        <v>0</v>
      </c>
      <c r="E21" s="17"/>
    </row>
    <row r="22" spans="1:5">
      <c r="A22" s="4" t="s">
        <v>192</v>
      </c>
      <c r="B22" s="38">
        <f>0-'Aggreg'!B325</f>
        <v>0</v>
      </c>
      <c r="C22" s="38">
        <f>0-'Aggreg'!C325</f>
        <v>0</v>
      </c>
      <c r="D22" s="38">
        <f>0-'Aggreg'!D325</f>
        <v>0</v>
      </c>
      <c r="E22" s="17"/>
    </row>
    <row r="23" spans="1:5">
      <c r="A23" s="4" t="s">
        <v>193</v>
      </c>
      <c r="B23" s="38">
        <f>0-'Aggreg'!B326</f>
        <v>0</v>
      </c>
      <c r="C23" s="38">
        <f>0-'Aggreg'!C326</f>
        <v>0</v>
      </c>
      <c r="D23" s="38">
        <f>0-'Aggreg'!D326</f>
        <v>0</v>
      </c>
      <c r="E23" s="17"/>
    </row>
    <row r="24" spans="1:5">
      <c r="A24" s="4" t="s">
        <v>194</v>
      </c>
      <c r="B24" s="38">
        <f>0-'Aggreg'!B327</f>
        <v>0</v>
      </c>
      <c r="C24" s="38">
        <f>0-'Aggreg'!C327</f>
        <v>0</v>
      </c>
      <c r="D24" s="38">
        <f>0-'Aggreg'!D327</f>
        <v>0</v>
      </c>
      <c r="E24" s="17"/>
    </row>
    <row r="25" spans="1:5">
      <c r="A25" s="4" t="s">
        <v>211</v>
      </c>
      <c r="B25" s="38">
        <f>0-'Aggreg'!B328</f>
        <v>0</v>
      </c>
      <c r="C25" s="38">
        <f>0-'Aggreg'!C328</f>
        <v>0</v>
      </c>
      <c r="D25" s="38">
        <f>0-'Aggreg'!D328</f>
        <v>0</v>
      </c>
      <c r="E25" s="17"/>
    </row>
    <row r="26" spans="1:5">
      <c r="A26" s="4" t="s">
        <v>233</v>
      </c>
      <c r="B26" s="38">
        <f>0-'Aggreg'!B329</f>
        <v>0</v>
      </c>
      <c r="C26" s="21"/>
      <c r="D26" s="21"/>
      <c r="E26" s="17"/>
    </row>
    <row r="27" spans="1:5">
      <c r="A27" s="4" t="s">
        <v>234</v>
      </c>
      <c r="B27" s="38">
        <f>0-'Aggreg'!B330</f>
        <v>0</v>
      </c>
      <c r="C27" s="21"/>
      <c r="D27" s="21"/>
      <c r="E27" s="17"/>
    </row>
    <row r="28" spans="1:5">
      <c r="A28" s="4" t="s">
        <v>235</v>
      </c>
      <c r="B28" s="38">
        <f>0-'Aggreg'!B331</f>
        <v>0</v>
      </c>
      <c r="C28" s="21"/>
      <c r="D28" s="21"/>
      <c r="E28" s="17"/>
    </row>
    <row r="29" spans="1:5">
      <c r="A29" s="4" t="s">
        <v>236</v>
      </c>
      <c r="B29" s="38">
        <f>0-'Aggreg'!B332</f>
        <v>0</v>
      </c>
      <c r="C29" s="21"/>
      <c r="D29" s="21"/>
      <c r="E29" s="17"/>
    </row>
    <row r="30" spans="1:5">
      <c r="A30" s="4" t="s">
        <v>237</v>
      </c>
      <c r="B30" s="38">
        <f>0-'Aggreg'!B333</f>
        <v>0</v>
      </c>
      <c r="C30" s="38">
        <f>0-'Aggreg'!C333</f>
        <v>0</v>
      </c>
      <c r="D30" s="38">
        <f>0-'Aggreg'!D333</f>
        <v>0</v>
      </c>
      <c r="E30" s="17"/>
    </row>
    <row r="31" spans="1:5">
      <c r="A31" s="4" t="s">
        <v>195</v>
      </c>
      <c r="B31" s="38">
        <f>0-'Aggreg'!B334</f>
        <v>0</v>
      </c>
      <c r="C31" s="21"/>
      <c r="D31" s="21"/>
      <c r="E31" s="17"/>
    </row>
    <row r="32" spans="1:5">
      <c r="A32" s="4" t="s">
        <v>196</v>
      </c>
      <c r="B32" s="38">
        <f>0-'Aggreg'!B335</f>
        <v>0</v>
      </c>
      <c r="C32" s="21"/>
      <c r="D32" s="21"/>
      <c r="E32" s="17"/>
    </row>
    <row r="33" spans="1:5">
      <c r="A33" s="4" t="s">
        <v>197</v>
      </c>
      <c r="B33" s="38">
        <f>0-'Aggreg'!B336</f>
        <v>0</v>
      </c>
      <c r="C33" s="21"/>
      <c r="D33" s="21"/>
      <c r="E33" s="17"/>
    </row>
    <row r="34" spans="1:5">
      <c r="A34" s="4" t="s">
        <v>198</v>
      </c>
      <c r="B34" s="38">
        <f>0-'Aggreg'!B337</f>
        <v>0</v>
      </c>
      <c r="C34" s="21"/>
      <c r="D34" s="21"/>
      <c r="E34" s="17"/>
    </row>
    <row r="35" spans="1:5">
      <c r="A35" s="4" t="s">
        <v>199</v>
      </c>
      <c r="B35" s="38">
        <f>0-'Aggreg'!B338</f>
        <v>0</v>
      </c>
      <c r="C35" s="38">
        <f>0-'Aggreg'!C338</f>
        <v>0</v>
      </c>
      <c r="D35" s="38">
        <f>0-'Aggreg'!D338</f>
        <v>0</v>
      </c>
      <c r="E35" s="17"/>
    </row>
    <row r="36" spans="1:5">
      <c r="A36" s="4" t="s">
        <v>200</v>
      </c>
      <c r="B36" s="38">
        <f>0-'Aggreg'!B339</f>
        <v>0</v>
      </c>
      <c r="C36" s="38">
        <f>0-'Aggreg'!C339</f>
        <v>0</v>
      </c>
      <c r="D36" s="38">
        <f>0-'Aggreg'!D339</f>
        <v>0</v>
      </c>
      <c r="E36" s="17"/>
    </row>
    <row r="37" spans="1:5">
      <c r="A37" s="4" t="s">
        <v>201</v>
      </c>
      <c r="B37" s="38">
        <f>0-'Aggreg'!B340</f>
        <v>0</v>
      </c>
      <c r="C37" s="21"/>
      <c r="D37" s="21"/>
      <c r="E37" s="17"/>
    </row>
    <row r="38" spans="1:5">
      <c r="A38" s="4" t="s">
        <v>202</v>
      </c>
      <c r="B38" s="38">
        <f>0-'Aggreg'!B341</f>
        <v>0</v>
      </c>
      <c r="C38" s="21"/>
      <c r="D38" s="21"/>
      <c r="E38" s="17"/>
    </row>
    <row r="39" spans="1:5">
      <c r="A39" s="4" t="s">
        <v>203</v>
      </c>
      <c r="B39" s="38">
        <f>0-'Aggreg'!B342</f>
        <v>0</v>
      </c>
      <c r="C39" s="38">
        <f>0-'Aggreg'!C342</f>
        <v>0</v>
      </c>
      <c r="D39" s="38">
        <f>0-'Aggreg'!D342</f>
        <v>0</v>
      </c>
      <c r="E39" s="17"/>
    </row>
    <row r="40" spans="1:5">
      <c r="A40" s="4" t="s">
        <v>204</v>
      </c>
      <c r="B40" s="38">
        <f>0-'Aggreg'!B343</f>
        <v>0</v>
      </c>
      <c r="C40" s="38">
        <f>0-'Aggreg'!C343</f>
        <v>0</v>
      </c>
      <c r="D40" s="38">
        <f>0-'Aggreg'!D343</f>
        <v>0</v>
      </c>
      <c r="E40" s="17"/>
    </row>
    <row r="41" spans="1:5">
      <c r="A41" s="4" t="s">
        <v>212</v>
      </c>
      <c r="B41" s="38">
        <f>0-'Aggreg'!B344</f>
        <v>0</v>
      </c>
      <c r="C41" s="21"/>
      <c r="D41" s="21"/>
      <c r="E41" s="17"/>
    </row>
    <row r="42" spans="1:5">
      <c r="A42" s="4" t="s">
        <v>213</v>
      </c>
      <c r="B42" s="38">
        <f>0-'Aggreg'!B345</f>
        <v>0</v>
      </c>
      <c r="C42" s="21"/>
      <c r="D42" s="21"/>
      <c r="E42" s="17"/>
    </row>
    <row r="43" spans="1:5">
      <c r="A43" s="4" t="s">
        <v>214</v>
      </c>
      <c r="B43" s="38">
        <f>0-'Aggreg'!B346</f>
        <v>0</v>
      </c>
      <c r="C43" s="38">
        <f>0-'Aggreg'!C346</f>
        <v>0</v>
      </c>
      <c r="D43" s="38">
        <f>0-'Aggreg'!D346</f>
        <v>0</v>
      </c>
      <c r="E43" s="17"/>
    </row>
    <row r="44" spans="1:5">
      <c r="A44" s="4" t="s">
        <v>215</v>
      </c>
      <c r="B44" s="38">
        <f>0-'Aggreg'!B347</f>
        <v>0</v>
      </c>
      <c r="C44" s="38">
        <f>0-'Aggreg'!C347</f>
        <v>0</v>
      </c>
      <c r="D44" s="38">
        <f>0-'Aggreg'!D347</f>
        <v>0</v>
      </c>
      <c r="E44" s="17"/>
    </row>
    <row r="46" spans="1:5" ht="21" customHeight="1">
      <c r="A46" s="1" t="s">
        <v>1184</v>
      </c>
    </row>
    <row r="47" spans="1:5">
      <c r="A47" s="3" t="s">
        <v>383</v>
      </c>
    </row>
    <row r="48" spans="1:5">
      <c r="A48" s="33" t="s">
        <v>1083</v>
      </c>
    </row>
    <row r="49" spans="1:5">
      <c r="A49" s="33" t="s">
        <v>611</v>
      </c>
    </row>
    <row r="50" spans="1:5">
      <c r="A50" s="33" t="s">
        <v>835</v>
      </c>
    </row>
    <row r="51" spans="1:5">
      <c r="A51" s="33" t="s">
        <v>1185</v>
      </c>
    </row>
    <row r="52" spans="1:5">
      <c r="A52" s="34" t="s">
        <v>386</v>
      </c>
      <c r="B52" s="34" t="s">
        <v>516</v>
      </c>
      <c r="C52" s="34" t="s">
        <v>516</v>
      </c>
      <c r="D52" s="34" t="s">
        <v>516</v>
      </c>
    </row>
    <row r="53" spans="1:5">
      <c r="A53" s="34" t="s">
        <v>389</v>
      </c>
      <c r="B53" s="34" t="s">
        <v>1186</v>
      </c>
      <c r="C53" s="34" t="s">
        <v>1187</v>
      </c>
      <c r="D53" s="34" t="s">
        <v>1188</v>
      </c>
    </row>
    <row r="55" spans="1:5">
      <c r="B55" s="15" t="s">
        <v>1189</v>
      </c>
      <c r="C55" s="15" t="s">
        <v>1190</v>
      </c>
      <c r="D55" s="15" t="s">
        <v>1191</v>
      </c>
    </row>
    <row r="56" spans="1:5">
      <c r="A56" s="4" t="s">
        <v>185</v>
      </c>
      <c r="B56" s="43">
        <f>IF('Loads'!B46&lt;0,0,'Loads'!B334*10)</f>
        <v>0</v>
      </c>
      <c r="C56" s="43">
        <f>IF('Loads'!B46&lt;0,0,'Loads'!C334*10)</f>
        <v>0</v>
      </c>
      <c r="D56" s="43">
        <f>IF('Loads'!B46&lt;0,0,'Loads'!D334*10)</f>
        <v>0</v>
      </c>
      <c r="E56" s="17"/>
    </row>
    <row r="57" spans="1:5">
      <c r="A57" s="4" t="s">
        <v>186</v>
      </c>
      <c r="B57" s="43">
        <f>IF('Loads'!B47&lt;0,0,'Loads'!B335*10)</f>
        <v>0</v>
      </c>
      <c r="C57" s="43">
        <f>IF('Loads'!B47&lt;0,0,'Loads'!C335*10)</f>
        <v>0</v>
      </c>
      <c r="D57" s="43">
        <f>IF('Loads'!B47&lt;0,0,'Loads'!D335*10)</f>
        <v>0</v>
      </c>
      <c r="E57" s="17"/>
    </row>
    <row r="58" spans="1:5">
      <c r="A58" s="4" t="s">
        <v>231</v>
      </c>
      <c r="B58" s="43">
        <f>IF('Loads'!B48&lt;0,0,'Loads'!B336*10)</f>
        <v>0</v>
      </c>
      <c r="C58" s="43">
        <f>IF('Loads'!B48&lt;0,0,'Loads'!C336*10)</f>
        <v>0</v>
      </c>
      <c r="D58" s="43">
        <f>IF('Loads'!B48&lt;0,0,'Loads'!D336*10)</f>
        <v>0</v>
      </c>
      <c r="E58" s="17"/>
    </row>
    <row r="59" spans="1:5">
      <c r="A59" s="4" t="s">
        <v>187</v>
      </c>
      <c r="B59" s="43">
        <f>IF('Loads'!B49&lt;0,0,'Loads'!B337*10)</f>
        <v>0</v>
      </c>
      <c r="C59" s="43">
        <f>IF('Loads'!B49&lt;0,0,'Loads'!C337*10)</f>
        <v>0</v>
      </c>
      <c r="D59" s="43">
        <f>IF('Loads'!B49&lt;0,0,'Loads'!D337*10)</f>
        <v>0</v>
      </c>
      <c r="E59" s="17"/>
    </row>
    <row r="60" spans="1:5">
      <c r="A60" s="4" t="s">
        <v>188</v>
      </c>
      <c r="B60" s="43">
        <f>IF('Loads'!B50&lt;0,0,'Loads'!B338*10)</f>
        <v>0</v>
      </c>
      <c r="C60" s="43">
        <f>IF('Loads'!B50&lt;0,0,'Loads'!C338*10)</f>
        <v>0</v>
      </c>
      <c r="D60" s="43">
        <f>IF('Loads'!B50&lt;0,0,'Loads'!D338*10)</f>
        <v>0</v>
      </c>
      <c r="E60" s="17"/>
    </row>
    <row r="61" spans="1:5">
      <c r="A61" s="4" t="s">
        <v>232</v>
      </c>
      <c r="B61" s="43">
        <f>IF('Loads'!B51&lt;0,0,'Loads'!B339*10)</f>
        <v>0</v>
      </c>
      <c r="C61" s="43">
        <f>IF('Loads'!B51&lt;0,0,'Loads'!C339*10)</f>
        <v>0</v>
      </c>
      <c r="D61" s="43">
        <f>IF('Loads'!B51&lt;0,0,'Loads'!D339*10)</f>
        <v>0</v>
      </c>
      <c r="E61" s="17"/>
    </row>
    <row r="62" spans="1:5">
      <c r="A62" s="4" t="s">
        <v>189</v>
      </c>
      <c r="B62" s="43">
        <f>IF('Loads'!B52&lt;0,0,'Loads'!B340*10)</f>
        <v>0</v>
      </c>
      <c r="C62" s="43">
        <f>IF('Loads'!B52&lt;0,0,'Loads'!C340*10)</f>
        <v>0</v>
      </c>
      <c r="D62" s="43">
        <f>IF('Loads'!B52&lt;0,0,'Loads'!D340*10)</f>
        <v>0</v>
      </c>
      <c r="E62" s="17"/>
    </row>
    <row r="63" spans="1:5">
      <c r="A63" s="4" t="s">
        <v>190</v>
      </c>
      <c r="B63" s="43">
        <f>IF('Loads'!B53&lt;0,0,'Loads'!B341*10)</f>
        <v>0</v>
      </c>
      <c r="C63" s="43">
        <f>IF('Loads'!B53&lt;0,0,'Loads'!C341*10)</f>
        <v>0</v>
      </c>
      <c r="D63" s="43">
        <f>IF('Loads'!B53&lt;0,0,'Loads'!D341*10)</f>
        <v>0</v>
      </c>
      <c r="E63" s="17"/>
    </row>
    <row r="64" spans="1:5">
      <c r="A64" s="4" t="s">
        <v>210</v>
      </c>
      <c r="B64" s="43">
        <f>IF('Loads'!B54&lt;0,0,'Loads'!B342*10)</f>
        <v>0</v>
      </c>
      <c r="C64" s="43">
        <f>IF('Loads'!B54&lt;0,0,'Loads'!C342*10)</f>
        <v>0</v>
      </c>
      <c r="D64" s="43">
        <f>IF('Loads'!B54&lt;0,0,'Loads'!D342*10)</f>
        <v>0</v>
      </c>
      <c r="E64" s="17"/>
    </row>
    <row r="65" spans="1:5">
      <c r="A65" s="4" t="s">
        <v>191</v>
      </c>
      <c r="B65" s="43">
        <f>IF('Loads'!B55&lt;0,0,'Loads'!B343*10)</f>
        <v>0</v>
      </c>
      <c r="C65" s="43">
        <f>IF('Loads'!B55&lt;0,0,'Loads'!C343*10)</f>
        <v>0</v>
      </c>
      <c r="D65" s="43">
        <f>IF('Loads'!B55&lt;0,0,'Loads'!D343*10)</f>
        <v>0</v>
      </c>
      <c r="E65" s="17"/>
    </row>
    <row r="66" spans="1:5">
      <c r="A66" s="4" t="s">
        <v>192</v>
      </c>
      <c r="B66" s="43">
        <f>IF('Loads'!B56&lt;0,0,'Loads'!B344*10)</f>
        <v>0</v>
      </c>
      <c r="C66" s="43">
        <f>IF('Loads'!B56&lt;0,0,'Loads'!C344*10)</f>
        <v>0</v>
      </c>
      <c r="D66" s="43">
        <f>IF('Loads'!B56&lt;0,0,'Loads'!D344*10)</f>
        <v>0</v>
      </c>
      <c r="E66" s="17"/>
    </row>
    <row r="67" spans="1:5">
      <c r="A67" s="4" t="s">
        <v>193</v>
      </c>
      <c r="B67" s="43">
        <f>IF('Loads'!B57&lt;0,0,'Loads'!B345*10)</f>
        <v>0</v>
      </c>
      <c r="C67" s="43">
        <f>IF('Loads'!B57&lt;0,0,'Loads'!C345*10)</f>
        <v>0</v>
      </c>
      <c r="D67" s="43">
        <f>IF('Loads'!B57&lt;0,0,'Loads'!D345*10)</f>
        <v>0</v>
      </c>
      <c r="E67" s="17"/>
    </row>
    <row r="68" spans="1:5">
      <c r="A68" s="4" t="s">
        <v>194</v>
      </c>
      <c r="B68" s="43">
        <f>IF('Loads'!B58&lt;0,0,'Loads'!B346*10)</f>
        <v>0</v>
      </c>
      <c r="C68" s="43">
        <f>IF('Loads'!B58&lt;0,0,'Loads'!C346*10)</f>
        <v>0</v>
      </c>
      <c r="D68" s="43">
        <f>IF('Loads'!B58&lt;0,0,'Loads'!D346*10)</f>
        <v>0</v>
      </c>
      <c r="E68" s="17"/>
    </row>
    <row r="69" spans="1:5">
      <c r="A69" s="4" t="s">
        <v>211</v>
      </c>
      <c r="B69" s="43">
        <f>IF('Loads'!B59&lt;0,0,'Loads'!B347*10)</f>
        <v>0</v>
      </c>
      <c r="C69" s="43">
        <f>IF('Loads'!B59&lt;0,0,'Loads'!C347*10)</f>
        <v>0</v>
      </c>
      <c r="D69" s="43">
        <f>IF('Loads'!B59&lt;0,0,'Loads'!D347*10)</f>
        <v>0</v>
      </c>
      <c r="E69" s="17"/>
    </row>
    <row r="70" spans="1:5">
      <c r="A70" s="4" t="s">
        <v>233</v>
      </c>
      <c r="B70" s="43">
        <f>IF('Loads'!B60&lt;0,0,'Loads'!B348*10)</f>
        <v>0</v>
      </c>
      <c r="C70" s="43">
        <f>IF('Loads'!B60&lt;0,0,'Loads'!C348*10)</f>
        <v>0</v>
      </c>
      <c r="D70" s="43">
        <f>IF('Loads'!B60&lt;0,0,'Loads'!D348*10)</f>
        <v>0</v>
      </c>
      <c r="E70" s="17"/>
    </row>
    <row r="71" spans="1:5">
      <c r="A71" s="4" t="s">
        <v>234</v>
      </c>
      <c r="B71" s="43">
        <f>IF('Loads'!B61&lt;0,0,'Loads'!B349*10)</f>
        <v>0</v>
      </c>
      <c r="C71" s="43">
        <f>IF('Loads'!B61&lt;0,0,'Loads'!C349*10)</f>
        <v>0</v>
      </c>
      <c r="D71" s="43">
        <f>IF('Loads'!B61&lt;0,0,'Loads'!D349*10)</f>
        <v>0</v>
      </c>
      <c r="E71" s="17"/>
    </row>
    <row r="72" spans="1:5">
      <c r="A72" s="4" t="s">
        <v>235</v>
      </c>
      <c r="B72" s="43">
        <f>IF('Loads'!B62&lt;0,0,'Loads'!B350*10)</f>
        <v>0</v>
      </c>
      <c r="C72" s="43">
        <f>IF('Loads'!B62&lt;0,0,'Loads'!C350*10)</f>
        <v>0</v>
      </c>
      <c r="D72" s="43">
        <f>IF('Loads'!B62&lt;0,0,'Loads'!D350*10)</f>
        <v>0</v>
      </c>
      <c r="E72" s="17"/>
    </row>
    <row r="73" spans="1:5">
      <c r="A73" s="4" t="s">
        <v>236</v>
      </c>
      <c r="B73" s="43">
        <f>IF('Loads'!B63&lt;0,0,'Loads'!B351*10)</f>
        <v>0</v>
      </c>
      <c r="C73" s="43">
        <f>IF('Loads'!B63&lt;0,0,'Loads'!C351*10)</f>
        <v>0</v>
      </c>
      <c r="D73" s="43">
        <f>IF('Loads'!B63&lt;0,0,'Loads'!D351*10)</f>
        <v>0</v>
      </c>
      <c r="E73" s="17"/>
    </row>
    <row r="74" spans="1:5">
      <c r="A74" s="4" t="s">
        <v>237</v>
      </c>
      <c r="B74" s="43">
        <f>IF('Loads'!B64&lt;0,0,'Loads'!B352*10)</f>
        <v>0</v>
      </c>
      <c r="C74" s="43">
        <f>IF('Loads'!B64&lt;0,0,'Loads'!C352*10)</f>
        <v>0</v>
      </c>
      <c r="D74" s="43">
        <f>IF('Loads'!B64&lt;0,0,'Loads'!D352*10)</f>
        <v>0</v>
      </c>
      <c r="E74" s="17"/>
    </row>
    <row r="75" spans="1:5">
      <c r="A75" s="4" t="s">
        <v>195</v>
      </c>
      <c r="B75" s="43">
        <f>IF('Loads'!B65&lt;0,0,'Loads'!B353*10)</f>
        <v>0</v>
      </c>
      <c r="C75" s="43">
        <f>IF('Loads'!B65&lt;0,0,'Loads'!C353*10)</f>
        <v>0</v>
      </c>
      <c r="D75" s="43">
        <f>IF('Loads'!B65&lt;0,0,'Loads'!D353*10)</f>
        <v>0</v>
      </c>
      <c r="E75" s="17"/>
    </row>
    <row r="76" spans="1:5">
      <c r="A76" s="4" t="s">
        <v>196</v>
      </c>
      <c r="B76" s="43">
        <f>IF('Loads'!B66&lt;0,0,'Loads'!B354*10)</f>
        <v>0</v>
      </c>
      <c r="C76" s="43">
        <f>IF('Loads'!B66&lt;0,0,'Loads'!C354*10)</f>
        <v>0</v>
      </c>
      <c r="D76" s="43">
        <f>IF('Loads'!B66&lt;0,0,'Loads'!D354*10)</f>
        <v>0</v>
      </c>
      <c r="E76" s="17"/>
    </row>
    <row r="77" spans="1:5">
      <c r="A77" s="4" t="s">
        <v>197</v>
      </c>
      <c r="B77" s="43">
        <f>IF('Loads'!B67&lt;0,0,'Loads'!B355*10)</f>
        <v>0</v>
      </c>
      <c r="C77" s="43">
        <f>IF('Loads'!B67&lt;0,0,'Loads'!C355*10)</f>
        <v>0</v>
      </c>
      <c r="D77" s="43">
        <f>IF('Loads'!B67&lt;0,0,'Loads'!D355*10)</f>
        <v>0</v>
      </c>
      <c r="E77" s="17"/>
    </row>
    <row r="78" spans="1:5">
      <c r="A78" s="4" t="s">
        <v>198</v>
      </c>
      <c r="B78" s="43">
        <f>IF('Loads'!B68&lt;0,0,'Loads'!B356*10)</f>
        <v>0</v>
      </c>
      <c r="C78" s="43">
        <f>IF('Loads'!B68&lt;0,0,'Loads'!C356*10)</f>
        <v>0</v>
      </c>
      <c r="D78" s="43">
        <f>IF('Loads'!B68&lt;0,0,'Loads'!D356*10)</f>
        <v>0</v>
      </c>
      <c r="E78" s="17"/>
    </row>
    <row r="79" spans="1:5">
      <c r="A79" s="4" t="s">
        <v>199</v>
      </c>
      <c r="B79" s="43">
        <f>IF('Loads'!B69&lt;0,0,'Loads'!B357*10)</f>
        <v>0</v>
      </c>
      <c r="C79" s="43">
        <f>IF('Loads'!B69&lt;0,0,'Loads'!C357*10)</f>
        <v>0</v>
      </c>
      <c r="D79" s="43">
        <f>IF('Loads'!B69&lt;0,0,'Loads'!D357*10)</f>
        <v>0</v>
      </c>
      <c r="E79" s="17"/>
    </row>
    <row r="80" spans="1:5">
      <c r="A80" s="4" t="s">
        <v>200</v>
      </c>
      <c r="B80" s="43">
        <f>IF('Loads'!B70&lt;0,0,'Loads'!B358*10)</f>
        <v>0</v>
      </c>
      <c r="C80" s="43">
        <f>IF('Loads'!B70&lt;0,0,'Loads'!C358*10)</f>
        <v>0</v>
      </c>
      <c r="D80" s="43">
        <f>IF('Loads'!B70&lt;0,0,'Loads'!D358*10)</f>
        <v>0</v>
      </c>
      <c r="E80" s="17"/>
    </row>
    <row r="81" spans="1:5">
      <c r="A81" s="4" t="s">
        <v>201</v>
      </c>
      <c r="B81" s="43">
        <f>IF('Loads'!B71&lt;0,0,'Loads'!B359*10)</f>
        <v>0</v>
      </c>
      <c r="C81" s="43">
        <f>IF('Loads'!B71&lt;0,0,'Loads'!C359*10)</f>
        <v>0</v>
      </c>
      <c r="D81" s="43">
        <f>IF('Loads'!B71&lt;0,0,'Loads'!D359*10)</f>
        <v>0</v>
      </c>
      <c r="E81" s="17"/>
    </row>
    <row r="82" spans="1:5">
      <c r="A82" s="4" t="s">
        <v>202</v>
      </c>
      <c r="B82" s="43">
        <f>IF('Loads'!B72&lt;0,0,'Loads'!B360*10)</f>
        <v>0</v>
      </c>
      <c r="C82" s="43">
        <f>IF('Loads'!B72&lt;0,0,'Loads'!C360*10)</f>
        <v>0</v>
      </c>
      <c r="D82" s="43">
        <f>IF('Loads'!B72&lt;0,0,'Loads'!D360*10)</f>
        <v>0</v>
      </c>
      <c r="E82" s="17"/>
    </row>
    <row r="83" spans="1:5">
      <c r="A83" s="4" t="s">
        <v>203</v>
      </c>
      <c r="B83" s="43">
        <f>IF('Loads'!B73&lt;0,0,'Loads'!B361*10)</f>
        <v>0</v>
      </c>
      <c r="C83" s="43">
        <f>IF('Loads'!B73&lt;0,0,'Loads'!C361*10)</f>
        <v>0</v>
      </c>
      <c r="D83" s="43">
        <f>IF('Loads'!B73&lt;0,0,'Loads'!D361*10)</f>
        <v>0</v>
      </c>
      <c r="E83" s="17"/>
    </row>
    <row r="84" spans="1:5">
      <c r="A84" s="4" t="s">
        <v>204</v>
      </c>
      <c r="B84" s="43">
        <f>IF('Loads'!B74&lt;0,0,'Loads'!B362*10)</f>
        <v>0</v>
      </c>
      <c r="C84" s="43">
        <f>IF('Loads'!B74&lt;0,0,'Loads'!C362*10)</f>
        <v>0</v>
      </c>
      <c r="D84" s="43">
        <f>IF('Loads'!B74&lt;0,0,'Loads'!D362*10)</f>
        <v>0</v>
      </c>
      <c r="E84" s="17"/>
    </row>
    <row r="85" spans="1:5">
      <c r="A85" s="4" t="s">
        <v>212</v>
      </c>
      <c r="B85" s="43">
        <f>IF('Loads'!B75&lt;0,0,'Loads'!B363*10)</f>
        <v>0</v>
      </c>
      <c r="C85" s="43">
        <f>IF('Loads'!B75&lt;0,0,'Loads'!C363*10)</f>
        <v>0</v>
      </c>
      <c r="D85" s="43">
        <f>IF('Loads'!B75&lt;0,0,'Loads'!D363*10)</f>
        <v>0</v>
      </c>
      <c r="E85" s="17"/>
    </row>
    <row r="86" spans="1:5">
      <c r="A86" s="4" t="s">
        <v>213</v>
      </c>
      <c r="B86" s="43">
        <f>IF('Loads'!B76&lt;0,0,'Loads'!B364*10)</f>
        <v>0</v>
      </c>
      <c r="C86" s="43">
        <f>IF('Loads'!B76&lt;0,0,'Loads'!C364*10)</f>
        <v>0</v>
      </c>
      <c r="D86" s="43">
        <f>IF('Loads'!B76&lt;0,0,'Loads'!D364*10)</f>
        <v>0</v>
      </c>
      <c r="E86" s="17"/>
    </row>
    <row r="87" spans="1:5">
      <c r="A87" s="4" t="s">
        <v>214</v>
      </c>
      <c r="B87" s="43">
        <f>IF('Loads'!B77&lt;0,0,'Loads'!B365*10)</f>
        <v>0</v>
      </c>
      <c r="C87" s="43">
        <f>IF('Loads'!B77&lt;0,0,'Loads'!C365*10)</f>
        <v>0</v>
      </c>
      <c r="D87" s="43">
        <f>IF('Loads'!B77&lt;0,0,'Loads'!D365*10)</f>
        <v>0</v>
      </c>
      <c r="E87" s="17"/>
    </row>
    <row r="88" spans="1:5">
      <c r="A88" s="4" t="s">
        <v>215</v>
      </c>
      <c r="B88" s="43">
        <f>IF('Loads'!B78&lt;0,0,'Loads'!B366*10)</f>
        <v>0</v>
      </c>
      <c r="C88" s="43">
        <f>IF('Loads'!B78&lt;0,0,'Loads'!C366*10)</f>
        <v>0</v>
      </c>
      <c r="D88" s="43">
        <f>IF('Loads'!B78&lt;0,0,'Loads'!D366*10)</f>
        <v>0</v>
      </c>
      <c r="E88" s="17"/>
    </row>
    <row r="90" spans="1:5" ht="21" customHeight="1">
      <c r="A90" s="1" t="s">
        <v>1192</v>
      </c>
    </row>
    <row r="91" spans="1:5">
      <c r="A91" s="3" t="s">
        <v>383</v>
      </c>
    </row>
    <row r="92" spans="1:5">
      <c r="A92" s="33" t="s">
        <v>1193</v>
      </c>
    </row>
    <row r="93" spans="1:5">
      <c r="A93" s="33" t="s">
        <v>1194</v>
      </c>
    </row>
    <row r="94" spans="1:5">
      <c r="A94" s="33" t="s">
        <v>1195</v>
      </c>
    </row>
    <row r="95" spans="1:5">
      <c r="A95" s="33" t="s">
        <v>1196</v>
      </c>
    </row>
    <row r="96" spans="1:5">
      <c r="A96" s="3" t="s">
        <v>1197</v>
      </c>
    </row>
    <row r="98" spans="1:3">
      <c r="B98" s="15" t="s">
        <v>1198</v>
      </c>
    </row>
    <row r="99" spans="1:3">
      <c r="A99" s="4" t="s">
        <v>1198</v>
      </c>
      <c r="B99" s="38">
        <f>'Revenue'!C77/SUM($B$56:$B$88,$C$56:$C$88,$D$56:$D$88)</f>
        <v>0</v>
      </c>
      <c r="C99" s="17"/>
    </row>
    <row r="101" spans="1:3" ht="21" customHeight="1">
      <c r="A101" s="1" t="s">
        <v>1199</v>
      </c>
    </row>
    <row r="102" spans="1:3">
      <c r="A102" s="3" t="s">
        <v>383</v>
      </c>
    </row>
    <row r="103" spans="1:3">
      <c r="A103" s="33" t="s">
        <v>1200</v>
      </c>
    </row>
    <row r="104" spans="1:3">
      <c r="A104" s="33" t="s">
        <v>1201</v>
      </c>
    </row>
    <row r="105" spans="1:3">
      <c r="A105" s="33" t="s">
        <v>1202</v>
      </c>
    </row>
    <row r="106" spans="1:3">
      <c r="A106" s="33" t="s">
        <v>1203</v>
      </c>
    </row>
    <row r="107" spans="1:3">
      <c r="A107" s="3" t="s">
        <v>1204</v>
      </c>
    </row>
    <row r="109" spans="1:3">
      <c r="B109" s="15" t="s">
        <v>1205</v>
      </c>
    </row>
    <row r="110" spans="1:3">
      <c r="A110" s="4" t="s">
        <v>1205</v>
      </c>
      <c r="B110" s="38">
        <f>MIN(B99,$B$12:$B$44,$C$12:$C$44,$D$12:$D$44)</f>
        <v>0</v>
      </c>
      <c r="C110" s="17"/>
    </row>
    <row r="112" spans="1:3" ht="21" customHeight="1">
      <c r="A112" s="1" t="s">
        <v>1206</v>
      </c>
    </row>
    <row r="113" spans="1:1">
      <c r="A113" s="3" t="s">
        <v>383</v>
      </c>
    </row>
    <row r="114" spans="1:1">
      <c r="A114" s="33" t="s">
        <v>1207</v>
      </c>
    </row>
    <row r="115" spans="1:1">
      <c r="A115" s="33" t="s">
        <v>1201</v>
      </c>
    </row>
    <row r="116" spans="1:1">
      <c r="A116" s="33" t="s">
        <v>1202</v>
      </c>
    </row>
    <row r="117" spans="1:1">
      <c r="A117" s="33" t="s">
        <v>1203</v>
      </c>
    </row>
    <row r="118" spans="1:1">
      <c r="A118" s="33" t="s">
        <v>1208</v>
      </c>
    </row>
    <row r="119" spans="1:1">
      <c r="A119" s="33" t="s">
        <v>1209</v>
      </c>
    </row>
    <row r="120" spans="1:1">
      <c r="A120" s="33" t="s">
        <v>1210</v>
      </c>
    </row>
    <row r="121" spans="1:1">
      <c r="A121" s="33" t="s">
        <v>1211</v>
      </c>
    </row>
    <row r="122" spans="1:1">
      <c r="A122" s="33" t="s">
        <v>1212</v>
      </c>
    </row>
    <row r="123" spans="1:1">
      <c r="A123" s="33" t="s">
        <v>1213</v>
      </c>
    </row>
    <row r="124" spans="1:1">
      <c r="A124" s="33" t="s">
        <v>1214</v>
      </c>
    </row>
    <row r="125" spans="1:1">
      <c r="A125" s="33" t="s">
        <v>1215</v>
      </c>
    </row>
    <row r="126" spans="1:1">
      <c r="A126" s="33" t="s">
        <v>1216</v>
      </c>
    </row>
    <row r="127" spans="1:1">
      <c r="A127" s="33" t="s">
        <v>1217</v>
      </c>
    </row>
    <row r="128" spans="1:1">
      <c r="A128" s="33" t="s">
        <v>1218</v>
      </c>
    </row>
    <row r="129" spans="1:15">
      <c r="A129" s="33" t="s">
        <v>1219</v>
      </c>
    </row>
    <row r="130" spans="1:15">
      <c r="A130" s="33" t="s">
        <v>1220</v>
      </c>
    </row>
    <row r="131" spans="1:15">
      <c r="A131" s="33" t="s">
        <v>1221</v>
      </c>
    </row>
    <row r="132" spans="1:15">
      <c r="A132" s="33" t="s">
        <v>1222</v>
      </c>
    </row>
    <row r="133" spans="1:15">
      <c r="A133" s="33" t="s">
        <v>1223</v>
      </c>
    </row>
    <row r="134" spans="1:15">
      <c r="A134" s="33" t="s">
        <v>1224</v>
      </c>
    </row>
    <row r="135" spans="1:15">
      <c r="A135" s="34" t="s">
        <v>386</v>
      </c>
      <c r="B135" s="34" t="s">
        <v>454</v>
      </c>
      <c r="C135" s="34" t="s">
        <v>454</v>
      </c>
      <c r="D135" s="34" t="s">
        <v>454</v>
      </c>
      <c r="E135" s="34" t="s">
        <v>454</v>
      </c>
      <c r="F135" s="34" t="s">
        <v>454</v>
      </c>
      <c r="G135" s="34" t="s">
        <v>387</v>
      </c>
      <c r="H135" s="34" t="s">
        <v>516</v>
      </c>
      <c r="I135" s="34" t="s">
        <v>454</v>
      </c>
      <c r="J135" s="34" t="s">
        <v>454</v>
      </c>
      <c r="K135" s="34" t="s">
        <v>454</v>
      </c>
      <c r="L135" s="34" t="s">
        <v>454</v>
      </c>
      <c r="M135" s="34" t="s">
        <v>454</v>
      </c>
      <c r="N135" s="34" t="s">
        <v>454</v>
      </c>
    </row>
    <row r="136" spans="1:15">
      <c r="A136" s="34" t="s">
        <v>389</v>
      </c>
      <c r="B136" s="34" t="s">
        <v>1225</v>
      </c>
      <c r="C136" s="34" t="s">
        <v>454</v>
      </c>
      <c r="D136" s="34" t="s">
        <v>1226</v>
      </c>
      <c r="E136" s="34" t="s">
        <v>1227</v>
      </c>
      <c r="F136" s="34" t="s">
        <v>1228</v>
      </c>
      <c r="G136" s="34" t="s">
        <v>390</v>
      </c>
      <c r="H136" s="34" t="s">
        <v>1229</v>
      </c>
      <c r="I136" s="34" t="s">
        <v>1230</v>
      </c>
      <c r="J136" s="34" t="s">
        <v>1231</v>
      </c>
      <c r="K136" s="34" t="s">
        <v>1232</v>
      </c>
      <c r="L136" s="34" t="s">
        <v>454</v>
      </c>
      <c r="M136" s="34" t="s">
        <v>454</v>
      </c>
      <c r="N136" s="34" t="s">
        <v>454</v>
      </c>
    </row>
    <row r="138" spans="1:15">
      <c r="B138" s="15" t="s">
        <v>1233</v>
      </c>
      <c r="C138" s="15" t="s">
        <v>1234</v>
      </c>
      <c r="D138" s="15" t="s">
        <v>1235</v>
      </c>
      <c r="E138" s="15" t="s">
        <v>1236</v>
      </c>
      <c r="F138" s="15" t="s">
        <v>1237</v>
      </c>
      <c r="G138" s="15" t="s">
        <v>1238</v>
      </c>
      <c r="H138" s="15" t="s">
        <v>1239</v>
      </c>
      <c r="I138" s="15" t="s">
        <v>1240</v>
      </c>
      <c r="J138" s="15" t="s">
        <v>1241</v>
      </c>
      <c r="K138" s="15" t="s">
        <v>1242</v>
      </c>
      <c r="L138" s="15" t="s">
        <v>1243</v>
      </c>
      <c r="M138" s="15" t="s">
        <v>13</v>
      </c>
      <c r="N138" s="15" t="s">
        <v>1244</v>
      </c>
    </row>
    <row r="139" spans="1:15">
      <c r="A139" s="4" t="s">
        <v>1205</v>
      </c>
      <c r="B139" s="38">
        <f>B110</f>
        <v>0</v>
      </c>
      <c r="C139" s="21"/>
      <c r="D139" s="21"/>
      <c r="E139" s="21"/>
      <c r="F139" s="21"/>
      <c r="G139" s="37">
        <v>0</v>
      </c>
      <c r="H139" s="43">
        <f>IF(ISERROR(F139),100,F139)*99+G139</f>
        <v>0</v>
      </c>
      <c r="I139" s="21"/>
      <c r="J139" s="21"/>
      <c r="K139" s="38">
        <f>B139</f>
        <v>0</v>
      </c>
      <c r="L139" s="38">
        <f>SUM(D$140:D$238)</f>
        <v>0</v>
      </c>
      <c r="M139" s="38">
        <f>SUM($E$140:$E$238)-'Revenue'!$C$77</f>
        <v>0</v>
      </c>
      <c r="N139" s="38">
        <f>IF(M$139&gt;0,K139,IF(M$238&gt;0,"",$B$99))</f>
        <v>0</v>
      </c>
      <c r="O139" s="17"/>
    </row>
    <row r="140" spans="1:15">
      <c r="A140" s="4" t="s">
        <v>1245</v>
      </c>
      <c r="B140" s="38">
        <f>B12</f>
        <v>0</v>
      </c>
      <c r="C140" s="38">
        <f>B56</f>
        <v>0</v>
      </c>
      <c r="D140" s="38">
        <f>IF(ISNUMBER(B140),0,C140)</f>
        <v>0</v>
      </c>
      <c r="E140" s="38">
        <f>MAX($B$110,B140)*C140</f>
        <v>0</v>
      </c>
      <c r="F140" s="43">
        <f>RANK(B140,B$140:B$238,1)</f>
        <v>0</v>
      </c>
      <c r="G140" s="37">
        <v>1</v>
      </c>
      <c r="H140" s="43">
        <f>IF(ISERROR(F140),100,F140)*99+G140</f>
        <v>0</v>
      </c>
      <c r="I140" s="43">
        <f>RANK(H140,H$140:H$238,1)</f>
        <v>0</v>
      </c>
      <c r="J140" s="43">
        <f>MATCH(G140,I$140:I$238,0)</f>
        <v>0</v>
      </c>
      <c r="K140" s="38">
        <f>INDEX(B$140:B$238,J140,1)</f>
        <v>0</v>
      </c>
      <c r="L140" s="38">
        <f>L139+INDEX(C$140:C$238,J140,1)</f>
        <v>0</v>
      </c>
      <c r="M140" s="38">
        <f>M139+IF(ISNUMBER(K140),(K140-K139)*L139,0)</f>
        <v>0</v>
      </c>
      <c r="N140" s="38">
        <f>IF((M139&gt;0)=(M140&gt;0),"",K140-M140/L139)</f>
        <v>0</v>
      </c>
      <c r="O140" s="17"/>
    </row>
    <row r="141" spans="1:15">
      <c r="A141" s="4" t="s">
        <v>1246</v>
      </c>
      <c r="B141" s="38">
        <f>B13</f>
        <v>0</v>
      </c>
      <c r="C141" s="38">
        <f>B57</f>
        <v>0</v>
      </c>
      <c r="D141" s="38">
        <f>IF(ISNUMBER(B141),0,C141)</f>
        <v>0</v>
      </c>
      <c r="E141" s="38">
        <f>MAX($B$110,B141)*C141</f>
        <v>0</v>
      </c>
      <c r="F141" s="43">
        <f>RANK(B141,B$140:B$238,1)</f>
        <v>0</v>
      </c>
      <c r="G141" s="37">
        <v>2</v>
      </c>
      <c r="H141" s="43">
        <f>IF(ISERROR(F141),100,F141)*99+G141</f>
        <v>0</v>
      </c>
      <c r="I141" s="43">
        <f>RANK(H141,H$140:H$238,1)</f>
        <v>0</v>
      </c>
      <c r="J141" s="43">
        <f>MATCH(G141,I$140:I$238,0)</f>
        <v>0</v>
      </c>
      <c r="K141" s="38">
        <f>INDEX(B$140:B$238,J141,1)</f>
        <v>0</v>
      </c>
      <c r="L141" s="38">
        <f>L140+INDEX(C$140:C$238,J141,1)</f>
        <v>0</v>
      </c>
      <c r="M141" s="38">
        <f>M140+IF(ISNUMBER(K141),(K141-K140)*L140,0)</f>
        <v>0</v>
      </c>
      <c r="N141" s="38">
        <f>IF((M140&gt;0)=(M141&gt;0),"",K141-M141/L140)</f>
        <v>0</v>
      </c>
      <c r="O141" s="17"/>
    </row>
    <row r="142" spans="1:15">
      <c r="A142" s="4" t="s">
        <v>1247</v>
      </c>
      <c r="B142" s="38">
        <f>B14</f>
        <v>0</v>
      </c>
      <c r="C142" s="38">
        <f>B58</f>
        <v>0</v>
      </c>
      <c r="D142" s="38">
        <f>IF(ISNUMBER(B142),0,C142)</f>
        <v>0</v>
      </c>
      <c r="E142" s="38">
        <f>MAX($B$110,B142)*C142</f>
        <v>0</v>
      </c>
      <c r="F142" s="43">
        <f>RANK(B142,B$140:B$238,1)</f>
        <v>0</v>
      </c>
      <c r="G142" s="37">
        <v>3</v>
      </c>
      <c r="H142" s="43">
        <f>IF(ISERROR(F142),100,F142)*99+G142</f>
        <v>0</v>
      </c>
      <c r="I142" s="43">
        <f>RANK(H142,H$140:H$238,1)</f>
        <v>0</v>
      </c>
      <c r="J142" s="43">
        <f>MATCH(G142,I$140:I$238,0)</f>
        <v>0</v>
      </c>
      <c r="K142" s="38">
        <f>INDEX(B$140:B$238,J142,1)</f>
        <v>0</v>
      </c>
      <c r="L142" s="38">
        <f>L141+INDEX(C$140:C$238,J142,1)</f>
        <v>0</v>
      </c>
      <c r="M142" s="38">
        <f>M141+IF(ISNUMBER(K142),(K142-K141)*L141,0)</f>
        <v>0</v>
      </c>
      <c r="N142" s="38">
        <f>IF((M141&gt;0)=(M142&gt;0),"",K142-M142/L141)</f>
        <v>0</v>
      </c>
      <c r="O142" s="17"/>
    </row>
    <row r="143" spans="1:15">
      <c r="A143" s="4" t="s">
        <v>1248</v>
      </c>
      <c r="B143" s="38">
        <f>B15</f>
        <v>0</v>
      </c>
      <c r="C143" s="38">
        <f>B59</f>
        <v>0</v>
      </c>
      <c r="D143" s="38">
        <f>IF(ISNUMBER(B143),0,C143)</f>
        <v>0</v>
      </c>
      <c r="E143" s="38">
        <f>MAX($B$110,B143)*C143</f>
        <v>0</v>
      </c>
      <c r="F143" s="43">
        <f>RANK(B143,B$140:B$238,1)</f>
        <v>0</v>
      </c>
      <c r="G143" s="37">
        <v>4</v>
      </c>
      <c r="H143" s="43">
        <f>IF(ISERROR(F143),100,F143)*99+G143</f>
        <v>0</v>
      </c>
      <c r="I143" s="43">
        <f>RANK(H143,H$140:H$238,1)</f>
        <v>0</v>
      </c>
      <c r="J143" s="43">
        <f>MATCH(G143,I$140:I$238,0)</f>
        <v>0</v>
      </c>
      <c r="K143" s="38">
        <f>INDEX(B$140:B$238,J143,1)</f>
        <v>0</v>
      </c>
      <c r="L143" s="38">
        <f>L142+INDEX(C$140:C$238,J143,1)</f>
        <v>0</v>
      </c>
      <c r="M143" s="38">
        <f>M142+IF(ISNUMBER(K143),(K143-K142)*L142,0)</f>
        <v>0</v>
      </c>
      <c r="N143" s="38">
        <f>IF((M142&gt;0)=(M143&gt;0),"",K143-M143/L142)</f>
        <v>0</v>
      </c>
      <c r="O143" s="17"/>
    </row>
    <row r="144" spans="1:15">
      <c r="A144" s="4" t="s">
        <v>1249</v>
      </c>
      <c r="B144" s="38">
        <f>B16</f>
        <v>0</v>
      </c>
      <c r="C144" s="38">
        <f>B60</f>
        <v>0</v>
      </c>
      <c r="D144" s="38">
        <f>IF(ISNUMBER(B144),0,C144)</f>
        <v>0</v>
      </c>
      <c r="E144" s="38">
        <f>MAX($B$110,B144)*C144</f>
        <v>0</v>
      </c>
      <c r="F144" s="43">
        <f>RANK(B144,B$140:B$238,1)</f>
        <v>0</v>
      </c>
      <c r="G144" s="37">
        <v>5</v>
      </c>
      <c r="H144" s="43">
        <f>IF(ISERROR(F144),100,F144)*99+G144</f>
        <v>0</v>
      </c>
      <c r="I144" s="43">
        <f>RANK(H144,H$140:H$238,1)</f>
        <v>0</v>
      </c>
      <c r="J144" s="43">
        <f>MATCH(G144,I$140:I$238,0)</f>
        <v>0</v>
      </c>
      <c r="K144" s="38">
        <f>INDEX(B$140:B$238,J144,1)</f>
        <v>0</v>
      </c>
      <c r="L144" s="38">
        <f>L143+INDEX(C$140:C$238,J144,1)</f>
        <v>0</v>
      </c>
      <c r="M144" s="38">
        <f>M143+IF(ISNUMBER(K144),(K144-K143)*L143,0)</f>
        <v>0</v>
      </c>
      <c r="N144" s="38">
        <f>IF((M143&gt;0)=(M144&gt;0),"",K144-M144/L143)</f>
        <v>0</v>
      </c>
      <c r="O144" s="17"/>
    </row>
    <row r="145" spans="1:15">
      <c r="A145" s="4" t="s">
        <v>1250</v>
      </c>
      <c r="B145" s="38">
        <f>B17</f>
        <v>0</v>
      </c>
      <c r="C145" s="38">
        <f>B61</f>
        <v>0</v>
      </c>
      <c r="D145" s="38">
        <f>IF(ISNUMBER(B145),0,C145)</f>
        <v>0</v>
      </c>
      <c r="E145" s="38">
        <f>MAX($B$110,B145)*C145</f>
        <v>0</v>
      </c>
      <c r="F145" s="43">
        <f>RANK(B145,B$140:B$238,1)</f>
        <v>0</v>
      </c>
      <c r="G145" s="37">
        <v>6</v>
      </c>
      <c r="H145" s="43">
        <f>IF(ISERROR(F145),100,F145)*99+G145</f>
        <v>0</v>
      </c>
      <c r="I145" s="43">
        <f>RANK(H145,H$140:H$238,1)</f>
        <v>0</v>
      </c>
      <c r="J145" s="43">
        <f>MATCH(G145,I$140:I$238,0)</f>
        <v>0</v>
      </c>
      <c r="K145" s="38">
        <f>INDEX(B$140:B$238,J145,1)</f>
        <v>0</v>
      </c>
      <c r="L145" s="38">
        <f>L144+INDEX(C$140:C$238,J145,1)</f>
        <v>0</v>
      </c>
      <c r="M145" s="38">
        <f>M144+IF(ISNUMBER(K145),(K145-K144)*L144,0)</f>
        <v>0</v>
      </c>
      <c r="N145" s="38">
        <f>IF((M144&gt;0)=(M145&gt;0),"",K145-M145/L144)</f>
        <v>0</v>
      </c>
      <c r="O145" s="17"/>
    </row>
    <row r="146" spans="1:15">
      <c r="A146" s="4" t="s">
        <v>1251</v>
      </c>
      <c r="B146" s="38">
        <f>B18</f>
        <v>0</v>
      </c>
      <c r="C146" s="38">
        <f>B62</f>
        <v>0</v>
      </c>
      <c r="D146" s="38">
        <f>IF(ISNUMBER(B146),0,C146)</f>
        <v>0</v>
      </c>
      <c r="E146" s="38">
        <f>MAX($B$110,B146)*C146</f>
        <v>0</v>
      </c>
      <c r="F146" s="43">
        <f>RANK(B146,B$140:B$238,1)</f>
        <v>0</v>
      </c>
      <c r="G146" s="37">
        <v>7</v>
      </c>
      <c r="H146" s="43">
        <f>IF(ISERROR(F146),100,F146)*99+G146</f>
        <v>0</v>
      </c>
      <c r="I146" s="43">
        <f>RANK(H146,H$140:H$238,1)</f>
        <v>0</v>
      </c>
      <c r="J146" s="43">
        <f>MATCH(G146,I$140:I$238,0)</f>
        <v>0</v>
      </c>
      <c r="K146" s="38">
        <f>INDEX(B$140:B$238,J146,1)</f>
        <v>0</v>
      </c>
      <c r="L146" s="38">
        <f>L145+INDEX(C$140:C$238,J146,1)</f>
        <v>0</v>
      </c>
      <c r="M146" s="38">
        <f>M145+IF(ISNUMBER(K146),(K146-K145)*L145,0)</f>
        <v>0</v>
      </c>
      <c r="N146" s="38">
        <f>IF((M145&gt;0)=(M146&gt;0),"",K146-M146/L145)</f>
        <v>0</v>
      </c>
      <c r="O146" s="17"/>
    </row>
    <row r="147" spans="1:15">
      <c r="A147" s="4" t="s">
        <v>1252</v>
      </c>
      <c r="B147" s="38">
        <f>B19</f>
        <v>0</v>
      </c>
      <c r="C147" s="38">
        <f>B63</f>
        <v>0</v>
      </c>
      <c r="D147" s="38">
        <f>IF(ISNUMBER(B147),0,C147)</f>
        <v>0</v>
      </c>
      <c r="E147" s="38">
        <f>MAX($B$110,B147)*C147</f>
        <v>0</v>
      </c>
      <c r="F147" s="43">
        <f>RANK(B147,B$140:B$238,1)</f>
        <v>0</v>
      </c>
      <c r="G147" s="37">
        <v>8</v>
      </c>
      <c r="H147" s="43">
        <f>IF(ISERROR(F147),100,F147)*99+G147</f>
        <v>0</v>
      </c>
      <c r="I147" s="43">
        <f>RANK(H147,H$140:H$238,1)</f>
        <v>0</v>
      </c>
      <c r="J147" s="43">
        <f>MATCH(G147,I$140:I$238,0)</f>
        <v>0</v>
      </c>
      <c r="K147" s="38">
        <f>INDEX(B$140:B$238,J147,1)</f>
        <v>0</v>
      </c>
      <c r="L147" s="38">
        <f>L146+INDEX(C$140:C$238,J147,1)</f>
        <v>0</v>
      </c>
      <c r="M147" s="38">
        <f>M146+IF(ISNUMBER(K147),(K147-K146)*L146,0)</f>
        <v>0</v>
      </c>
      <c r="N147" s="38">
        <f>IF((M146&gt;0)=(M147&gt;0),"",K147-M147/L146)</f>
        <v>0</v>
      </c>
      <c r="O147" s="17"/>
    </row>
    <row r="148" spans="1:15">
      <c r="A148" s="4" t="s">
        <v>1253</v>
      </c>
      <c r="B148" s="38">
        <f>B20</f>
        <v>0</v>
      </c>
      <c r="C148" s="38">
        <f>B64</f>
        <v>0</v>
      </c>
      <c r="D148" s="38">
        <f>IF(ISNUMBER(B148),0,C148)</f>
        <v>0</v>
      </c>
      <c r="E148" s="38">
        <f>MAX($B$110,B148)*C148</f>
        <v>0</v>
      </c>
      <c r="F148" s="43">
        <f>RANK(B148,B$140:B$238,1)</f>
        <v>0</v>
      </c>
      <c r="G148" s="37">
        <v>9</v>
      </c>
      <c r="H148" s="43">
        <f>IF(ISERROR(F148),100,F148)*99+G148</f>
        <v>0</v>
      </c>
      <c r="I148" s="43">
        <f>RANK(H148,H$140:H$238,1)</f>
        <v>0</v>
      </c>
      <c r="J148" s="43">
        <f>MATCH(G148,I$140:I$238,0)</f>
        <v>0</v>
      </c>
      <c r="K148" s="38">
        <f>INDEX(B$140:B$238,J148,1)</f>
        <v>0</v>
      </c>
      <c r="L148" s="38">
        <f>L147+INDEX(C$140:C$238,J148,1)</f>
        <v>0</v>
      </c>
      <c r="M148" s="38">
        <f>M147+IF(ISNUMBER(K148),(K148-K147)*L147,0)</f>
        <v>0</v>
      </c>
      <c r="N148" s="38">
        <f>IF((M147&gt;0)=(M148&gt;0),"",K148-M148/L147)</f>
        <v>0</v>
      </c>
      <c r="O148" s="17"/>
    </row>
    <row r="149" spans="1:15">
      <c r="A149" s="4" t="s">
        <v>1254</v>
      </c>
      <c r="B149" s="38">
        <f>B21</f>
        <v>0</v>
      </c>
      <c r="C149" s="38">
        <f>B65</f>
        <v>0</v>
      </c>
      <c r="D149" s="38">
        <f>IF(ISNUMBER(B149),0,C149)</f>
        <v>0</v>
      </c>
      <c r="E149" s="38">
        <f>MAX($B$110,B149)*C149</f>
        <v>0</v>
      </c>
      <c r="F149" s="43">
        <f>RANK(B149,B$140:B$238,1)</f>
        <v>0</v>
      </c>
      <c r="G149" s="37">
        <v>10</v>
      </c>
      <c r="H149" s="43">
        <f>IF(ISERROR(F149),100,F149)*99+G149</f>
        <v>0</v>
      </c>
      <c r="I149" s="43">
        <f>RANK(H149,H$140:H$238,1)</f>
        <v>0</v>
      </c>
      <c r="J149" s="43">
        <f>MATCH(G149,I$140:I$238,0)</f>
        <v>0</v>
      </c>
      <c r="K149" s="38">
        <f>INDEX(B$140:B$238,J149,1)</f>
        <v>0</v>
      </c>
      <c r="L149" s="38">
        <f>L148+INDEX(C$140:C$238,J149,1)</f>
        <v>0</v>
      </c>
      <c r="M149" s="38">
        <f>M148+IF(ISNUMBER(K149),(K149-K148)*L148,0)</f>
        <v>0</v>
      </c>
      <c r="N149" s="38">
        <f>IF((M148&gt;0)=(M149&gt;0),"",K149-M149/L148)</f>
        <v>0</v>
      </c>
      <c r="O149" s="17"/>
    </row>
    <row r="150" spans="1:15">
      <c r="A150" s="4" t="s">
        <v>1255</v>
      </c>
      <c r="B150" s="38">
        <f>B22</f>
        <v>0</v>
      </c>
      <c r="C150" s="38">
        <f>B66</f>
        <v>0</v>
      </c>
      <c r="D150" s="38">
        <f>IF(ISNUMBER(B150),0,C150)</f>
        <v>0</v>
      </c>
      <c r="E150" s="38">
        <f>MAX($B$110,B150)*C150</f>
        <v>0</v>
      </c>
      <c r="F150" s="43">
        <f>RANK(B150,B$140:B$238,1)</f>
        <v>0</v>
      </c>
      <c r="G150" s="37">
        <v>11</v>
      </c>
      <c r="H150" s="43">
        <f>IF(ISERROR(F150),100,F150)*99+G150</f>
        <v>0</v>
      </c>
      <c r="I150" s="43">
        <f>RANK(H150,H$140:H$238,1)</f>
        <v>0</v>
      </c>
      <c r="J150" s="43">
        <f>MATCH(G150,I$140:I$238,0)</f>
        <v>0</v>
      </c>
      <c r="K150" s="38">
        <f>INDEX(B$140:B$238,J150,1)</f>
        <v>0</v>
      </c>
      <c r="L150" s="38">
        <f>L149+INDEX(C$140:C$238,J150,1)</f>
        <v>0</v>
      </c>
      <c r="M150" s="38">
        <f>M149+IF(ISNUMBER(K150),(K150-K149)*L149,0)</f>
        <v>0</v>
      </c>
      <c r="N150" s="38">
        <f>IF((M149&gt;0)=(M150&gt;0),"",K150-M150/L149)</f>
        <v>0</v>
      </c>
      <c r="O150" s="17"/>
    </row>
    <row r="151" spans="1:15">
      <c r="A151" s="4" t="s">
        <v>1256</v>
      </c>
      <c r="B151" s="38">
        <f>B23</f>
        <v>0</v>
      </c>
      <c r="C151" s="38">
        <f>B67</f>
        <v>0</v>
      </c>
      <c r="D151" s="38">
        <f>IF(ISNUMBER(B151),0,C151)</f>
        <v>0</v>
      </c>
      <c r="E151" s="38">
        <f>MAX($B$110,B151)*C151</f>
        <v>0</v>
      </c>
      <c r="F151" s="43">
        <f>RANK(B151,B$140:B$238,1)</f>
        <v>0</v>
      </c>
      <c r="G151" s="37">
        <v>12</v>
      </c>
      <c r="H151" s="43">
        <f>IF(ISERROR(F151),100,F151)*99+G151</f>
        <v>0</v>
      </c>
      <c r="I151" s="43">
        <f>RANK(H151,H$140:H$238,1)</f>
        <v>0</v>
      </c>
      <c r="J151" s="43">
        <f>MATCH(G151,I$140:I$238,0)</f>
        <v>0</v>
      </c>
      <c r="K151" s="38">
        <f>INDEX(B$140:B$238,J151,1)</f>
        <v>0</v>
      </c>
      <c r="L151" s="38">
        <f>L150+INDEX(C$140:C$238,J151,1)</f>
        <v>0</v>
      </c>
      <c r="M151" s="38">
        <f>M150+IF(ISNUMBER(K151),(K151-K150)*L150,0)</f>
        <v>0</v>
      </c>
      <c r="N151" s="38">
        <f>IF((M150&gt;0)=(M151&gt;0),"",K151-M151/L150)</f>
        <v>0</v>
      </c>
      <c r="O151" s="17"/>
    </row>
    <row r="152" spans="1:15">
      <c r="A152" s="4" t="s">
        <v>1257</v>
      </c>
      <c r="B152" s="38">
        <f>B24</f>
        <v>0</v>
      </c>
      <c r="C152" s="38">
        <f>B68</f>
        <v>0</v>
      </c>
      <c r="D152" s="38">
        <f>IF(ISNUMBER(B152),0,C152)</f>
        <v>0</v>
      </c>
      <c r="E152" s="38">
        <f>MAX($B$110,B152)*C152</f>
        <v>0</v>
      </c>
      <c r="F152" s="43">
        <f>RANK(B152,B$140:B$238,1)</f>
        <v>0</v>
      </c>
      <c r="G152" s="37">
        <v>13</v>
      </c>
      <c r="H152" s="43">
        <f>IF(ISERROR(F152),100,F152)*99+G152</f>
        <v>0</v>
      </c>
      <c r="I152" s="43">
        <f>RANK(H152,H$140:H$238,1)</f>
        <v>0</v>
      </c>
      <c r="J152" s="43">
        <f>MATCH(G152,I$140:I$238,0)</f>
        <v>0</v>
      </c>
      <c r="K152" s="38">
        <f>INDEX(B$140:B$238,J152,1)</f>
        <v>0</v>
      </c>
      <c r="L152" s="38">
        <f>L151+INDEX(C$140:C$238,J152,1)</f>
        <v>0</v>
      </c>
      <c r="M152" s="38">
        <f>M151+IF(ISNUMBER(K152),(K152-K151)*L151,0)</f>
        <v>0</v>
      </c>
      <c r="N152" s="38">
        <f>IF((M151&gt;0)=(M152&gt;0),"",K152-M152/L151)</f>
        <v>0</v>
      </c>
      <c r="O152" s="17"/>
    </row>
    <row r="153" spans="1:15">
      <c r="A153" s="4" t="s">
        <v>1258</v>
      </c>
      <c r="B153" s="38">
        <f>B25</f>
        <v>0</v>
      </c>
      <c r="C153" s="38">
        <f>B69</f>
        <v>0</v>
      </c>
      <c r="D153" s="38">
        <f>IF(ISNUMBER(B153),0,C153)</f>
        <v>0</v>
      </c>
      <c r="E153" s="38">
        <f>MAX($B$110,B153)*C153</f>
        <v>0</v>
      </c>
      <c r="F153" s="43">
        <f>RANK(B153,B$140:B$238,1)</f>
        <v>0</v>
      </c>
      <c r="G153" s="37">
        <v>14</v>
      </c>
      <c r="H153" s="43">
        <f>IF(ISERROR(F153),100,F153)*99+G153</f>
        <v>0</v>
      </c>
      <c r="I153" s="43">
        <f>RANK(H153,H$140:H$238,1)</f>
        <v>0</v>
      </c>
      <c r="J153" s="43">
        <f>MATCH(G153,I$140:I$238,0)</f>
        <v>0</v>
      </c>
      <c r="K153" s="38">
        <f>INDEX(B$140:B$238,J153,1)</f>
        <v>0</v>
      </c>
      <c r="L153" s="38">
        <f>L152+INDEX(C$140:C$238,J153,1)</f>
        <v>0</v>
      </c>
      <c r="M153" s="38">
        <f>M152+IF(ISNUMBER(K153),(K153-K152)*L152,0)</f>
        <v>0</v>
      </c>
      <c r="N153" s="38">
        <f>IF((M152&gt;0)=(M153&gt;0),"",K153-M153/L152)</f>
        <v>0</v>
      </c>
      <c r="O153" s="17"/>
    </row>
    <row r="154" spans="1:15">
      <c r="A154" s="4" t="s">
        <v>1259</v>
      </c>
      <c r="B154" s="38">
        <f>B26</f>
        <v>0</v>
      </c>
      <c r="C154" s="38">
        <f>B70</f>
        <v>0</v>
      </c>
      <c r="D154" s="38">
        <f>IF(ISNUMBER(B154),0,C154)</f>
        <v>0</v>
      </c>
      <c r="E154" s="38">
        <f>MAX($B$110,B154)*C154</f>
        <v>0</v>
      </c>
      <c r="F154" s="43">
        <f>RANK(B154,B$140:B$238,1)</f>
        <v>0</v>
      </c>
      <c r="G154" s="37">
        <v>15</v>
      </c>
      <c r="H154" s="43">
        <f>IF(ISERROR(F154),100,F154)*99+G154</f>
        <v>0</v>
      </c>
      <c r="I154" s="43">
        <f>RANK(H154,H$140:H$238,1)</f>
        <v>0</v>
      </c>
      <c r="J154" s="43">
        <f>MATCH(G154,I$140:I$238,0)</f>
        <v>0</v>
      </c>
      <c r="K154" s="38">
        <f>INDEX(B$140:B$238,J154,1)</f>
        <v>0</v>
      </c>
      <c r="L154" s="38">
        <f>L153+INDEX(C$140:C$238,J154,1)</f>
        <v>0</v>
      </c>
      <c r="M154" s="38">
        <f>M153+IF(ISNUMBER(K154),(K154-K153)*L153,0)</f>
        <v>0</v>
      </c>
      <c r="N154" s="38">
        <f>IF((M153&gt;0)=(M154&gt;0),"",K154-M154/L153)</f>
        <v>0</v>
      </c>
      <c r="O154" s="17"/>
    </row>
    <row r="155" spans="1:15">
      <c r="A155" s="4" t="s">
        <v>1260</v>
      </c>
      <c r="B155" s="38">
        <f>B27</f>
        <v>0</v>
      </c>
      <c r="C155" s="38">
        <f>B71</f>
        <v>0</v>
      </c>
      <c r="D155" s="38">
        <f>IF(ISNUMBER(B155),0,C155)</f>
        <v>0</v>
      </c>
      <c r="E155" s="38">
        <f>MAX($B$110,B155)*C155</f>
        <v>0</v>
      </c>
      <c r="F155" s="43">
        <f>RANK(B155,B$140:B$238,1)</f>
        <v>0</v>
      </c>
      <c r="G155" s="37">
        <v>16</v>
      </c>
      <c r="H155" s="43">
        <f>IF(ISERROR(F155),100,F155)*99+G155</f>
        <v>0</v>
      </c>
      <c r="I155" s="43">
        <f>RANK(H155,H$140:H$238,1)</f>
        <v>0</v>
      </c>
      <c r="J155" s="43">
        <f>MATCH(G155,I$140:I$238,0)</f>
        <v>0</v>
      </c>
      <c r="K155" s="38">
        <f>INDEX(B$140:B$238,J155,1)</f>
        <v>0</v>
      </c>
      <c r="L155" s="38">
        <f>L154+INDEX(C$140:C$238,J155,1)</f>
        <v>0</v>
      </c>
      <c r="M155" s="38">
        <f>M154+IF(ISNUMBER(K155),(K155-K154)*L154,0)</f>
        <v>0</v>
      </c>
      <c r="N155" s="38">
        <f>IF((M154&gt;0)=(M155&gt;0),"",K155-M155/L154)</f>
        <v>0</v>
      </c>
      <c r="O155" s="17"/>
    </row>
    <row r="156" spans="1:15">
      <c r="A156" s="4" t="s">
        <v>1261</v>
      </c>
      <c r="B156" s="38">
        <f>B28</f>
        <v>0</v>
      </c>
      <c r="C156" s="38">
        <f>B72</f>
        <v>0</v>
      </c>
      <c r="D156" s="38">
        <f>IF(ISNUMBER(B156),0,C156)</f>
        <v>0</v>
      </c>
      <c r="E156" s="38">
        <f>MAX($B$110,B156)*C156</f>
        <v>0</v>
      </c>
      <c r="F156" s="43">
        <f>RANK(B156,B$140:B$238,1)</f>
        <v>0</v>
      </c>
      <c r="G156" s="37">
        <v>17</v>
      </c>
      <c r="H156" s="43">
        <f>IF(ISERROR(F156),100,F156)*99+G156</f>
        <v>0</v>
      </c>
      <c r="I156" s="43">
        <f>RANK(H156,H$140:H$238,1)</f>
        <v>0</v>
      </c>
      <c r="J156" s="43">
        <f>MATCH(G156,I$140:I$238,0)</f>
        <v>0</v>
      </c>
      <c r="K156" s="38">
        <f>INDEX(B$140:B$238,J156,1)</f>
        <v>0</v>
      </c>
      <c r="L156" s="38">
        <f>L155+INDEX(C$140:C$238,J156,1)</f>
        <v>0</v>
      </c>
      <c r="M156" s="38">
        <f>M155+IF(ISNUMBER(K156),(K156-K155)*L155,0)</f>
        <v>0</v>
      </c>
      <c r="N156" s="38">
        <f>IF((M155&gt;0)=(M156&gt;0),"",K156-M156/L155)</f>
        <v>0</v>
      </c>
      <c r="O156" s="17"/>
    </row>
    <row r="157" spans="1:15">
      <c r="A157" s="4" t="s">
        <v>1262</v>
      </c>
      <c r="B157" s="38">
        <f>B29</f>
        <v>0</v>
      </c>
      <c r="C157" s="38">
        <f>B73</f>
        <v>0</v>
      </c>
      <c r="D157" s="38">
        <f>IF(ISNUMBER(B157),0,C157)</f>
        <v>0</v>
      </c>
      <c r="E157" s="38">
        <f>MAX($B$110,B157)*C157</f>
        <v>0</v>
      </c>
      <c r="F157" s="43">
        <f>RANK(B157,B$140:B$238,1)</f>
        <v>0</v>
      </c>
      <c r="G157" s="37">
        <v>18</v>
      </c>
      <c r="H157" s="43">
        <f>IF(ISERROR(F157),100,F157)*99+G157</f>
        <v>0</v>
      </c>
      <c r="I157" s="43">
        <f>RANK(H157,H$140:H$238,1)</f>
        <v>0</v>
      </c>
      <c r="J157" s="43">
        <f>MATCH(G157,I$140:I$238,0)</f>
        <v>0</v>
      </c>
      <c r="K157" s="38">
        <f>INDEX(B$140:B$238,J157,1)</f>
        <v>0</v>
      </c>
      <c r="L157" s="38">
        <f>L156+INDEX(C$140:C$238,J157,1)</f>
        <v>0</v>
      </c>
      <c r="M157" s="38">
        <f>M156+IF(ISNUMBER(K157),(K157-K156)*L156,0)</f>
        <v>0</v>
      </c>
      <c r="N157" s="38">
        <f>IF((M156&gt;0)=(M157&gt;0),"",K157-M157/L156)</f>
        <v>0</v>
      </c>
      <c r="O157" s="17"/>
    </row>
    <row r="158" spans="1:15">
      <c r="A158" s="4" t="s">
        <v>1263</v>
      </c>
      <c r="B158" s="38">
        <f>B30</f>
        <v>0</v>
      </c>
      <c r="C158" s="38">
        <f>B74</f>
        <v>0</v>
      </c>
      <c r="D158" s="38">
        <f>IF(ISNUMBER(B158),0,C158)</f>
        <v>0</v>
      </c>
      <c r="E158" s="38">
        <f>MAX($B$110,B158)*C158</f>
        <v>0</v>
      </c>
      <c r="F158" s="43">
        <f>RANK(B158,B$140:B$238,1)</f>
        <v>0</v>
      </c>
      <c r="G158" s="37">
        <v>19</v>
      </c>
      <c r="H158" s="43">
        <f>IF(ISERROR(F158),100,F158)*99+G158</f>
        <v>0</v>
      </c>
      <c r="I158" s="43">
        <f>RANK(H158,H$140:H$238,1)</f>
        <v>0</v>
      </c>
      <c r="J158" s="43">
        <f>MATCH(G158,I$140:I$238,0)</f>
        <v>0</v>
      </c>
      <c r="K158" s="38">
        <f>INDEX(B$140:B$238,J158,1)</f>
        <v>0</v>
      </c>
      <c r="L158" s="38">
        <f>L157+INDEX(C$140:C$238,J158,1)</f>
        <v>0</v>
      </c>
      <c r="M158" s="38">
        <f>M157+IF(ISNUMBER(K158),(K158-K157)*L157,0)</f>
        <v>0</v>
      </c>
      <c r="N158" s="38">
        <f>IF((M157&gt;0)=(M158&gt;0),"",K158-M158/L157)</f>
        <v>0</v>
      </c>
      <c r="O158" s="17"/>
    </row>
    <row r="159" spans="1:15">
      <c r="A159" s="4" t="s">
        <v>1264</v>
      </c>
      <c r="B159" s="38">
        <f>B31</f>
        <v>0</v>
      </c>
      <c r="C159" s="38">
        <f>B75</f>
        <v>0</v>
      </c>
      <c r="D159" s="38">
        <f>IF(ISNUMBER(B159),0,C159)</f>
        <v>0</v>
      </c>
      <c r="E159" s="38">
        <f>MAX($B$110,B159)*C159</f>
        <v>0</v>
      </c>
      <c r="F159" s="43">
        <f>RANK(B159,B$140:B$238,1)</f>
        <v>0</v>
      </c>
      <c r="G159" s="37">
        <v>20</v>
      </c>
      <c r="H159" s="43">
        <f>IF(ISERROR(F159),100,F159)*99+G159</f>
        <v>0</v>
      </c>
      <c r="I159" s="43">
        <f>RANK(H159,H$140:H$238,1)</f>
        <v>0</v>
      </c>
      <c r="J159" s="43">
        <f>MATCH(G159,I$140:I$238,0)</f>
        <v>0</v>
      </c>
      <c r="K159" s="38">
        <f>INDEX(B$140:B$238,J159,1)</f>
        <v>0</v>
      </c>
      <c r="L159" s="38">
        <f>L158+INDEX(C$140:C$238,J159,1)</f>
        <v>0</v>
      </c>
      <c r="M159" s="38">
        <f>M158+IF(ISNUMBER(K159),(K159-K158)*L158,0)</f>
        <v>0</v>
      </c>
      <c r="N159" s="38">
        <f>IF((M158&gt;0)=(M159&gt;0),"",K159-M159/L158)</f>
        <v>0</v>
      </c>
      <c r="O159" s="17"/>
    </row>
    <row r="160" spans="1:15">
      <c r="A160" s="4" t="s">
        <v>1265</v>
      </c>
      <c r="B160" s="38">
        <f>B32</f>
        <v>0</v>
      </c>
      <c r="C160" s="38">
        <f>B76</f>
        <v>0</v>
      </c>
      <c r="D160" s="38">
        <f>IF(ISNUMBER(B160),0,C160)</f>
        <v>0</v>
      </c>
      <c r="E160" s="38">
        <f>MAX($B$110,B160)*C160</f>
        <v>0</v>
      </c>
      <c r="F160" s="43">
        <f>RANK(B160,B$140:B$238,1)</f>
        <v>0</v>
      </c>
      <c r="G160" s="37">
        <v>21</v>
      </c>
      <c r="H160" s="43">
        <f>IF(ISERROR(F160),100,F160)*99+G160</f>
        <v>0</v>
      </c>
      <c r="I160" s="43">
        <f>RANK(H160,H$140:H$238,1)</f>
        <v>0</v>
      </c>
      <c r="J160" s="43">
        <f>MATCH(G160,I$140:I$238,0)</f>
        <v>0</v>
      </c>
      <c r="K160" s="38">
        <f>INDEX(B$140:B$238,J160,1)</f>
        <v>0</v>
      </c>
      <c r="L160" s="38">
        <f>L159+INDEX(C$140:C$238,J160,1)</f>
        <v>0</v>
      </c>
      <c r="M160" s="38">
        <f>M159+IF(ISNUMBER(K160),(K160-K159)*L159,0)</f>
        <v>0</v>
      </c>
      <c r="N160" s="38">
        <f>IF((M159&gt;0)=(M160&gt;0),"",K160-M160/L159)</f>
        <v>0</v>
      </c>
      <c r="O160" s="17"/>
    </row>
    <row r="161" spans="1:15">
      <c r="A161" s="4" t="s">
        <v>1266</v>
      </c>
      <c r="B161" s="38">
        <f>B33</f>
        <v>0</v>
      </c>
      <c r="C161" s="38">
        <f>B77</f>
        <v>0</v>
      </c>
      <c r="D161" s="38">
        <f>IF(ISNUMBER(B161),0,C161)</f>
        <v>0</v>
      </c>
      <c r="E161" s="38">
        <f>MAX($B$110,B161)*C161</f>
        <v>0</v>
      </c>
      <c r="F161" s="43">
        <f>RANK(B161,B$140:B$238,1)</f>
        <v>0</v>
      </c>
      <c r="G161" s="37">
        <v>22</v>
      </c>
      <c r="H161" s="43">
        <f>IF(ISERROR(F161),100,F161)*99+G161</f>
        <v>0</v>
      </c>
      <c r="I161" s="43">
        <f>RANK(H161,H$140:H$238,1)</f>
        <v>0</v>
      </c>
      <c r="J161" s="43">
        <f>MATCH(G161,I$140:I$238,0)</f>
        <v>0</v>
      </c>
      <c r="K161" s="38">
        <f>INDEX(B$140:B$238,J161,1)</f>
        <v>0</v>
      </c>
      <c r="L161" s="38">
        <f>L160+INDEX(C$140:C$238,J161,1)</f>
        <v>0</v>
      </c>
      <c r="M161" s="38">
        <f>M160+IF(ISNUMBER(K161),(K161-K160)*L160,0)</f>
        <v>0</v>
      </c>
      <c r="N161" s="38">
        <f>IF((M160&gt;0)=(M161&gt;0),"",K161-M161/L160)</f>
        <v>0</v>
      </c>
      <c r="O161" s="17"/>
    </row>
    <row r="162" spans="1:15">
      <c r="A162" s="4" t="s">
        <v>1267</v>
      </c>
      <c r="B162" s="38">
        <f>B34</f>
        <v>0</v>
      </c>
      <c r="C162" s="38">
        <f>B78</f>
        <v>0</v>
      </c>
      <c r="D162" s="38">
        <f>IF(ISNUMBER(B162),0,C162)</f>
        <v>0</v>
      </c>
      <c r="E162" s="38">
        <f>MAX($B$110,B162)*C162</f>
        <v>0</v>
      </c>
      <c r="F162" s="43">
        <f>RANK(B162,B$140:B$238,1)</f>
        <v>0</v>
      </c>
      <c r="G162" s="37">
        <v>23</v>
      </c>
      <c r="H162" s="43">
        <f>IF(ISERROR(F162),100,F162)*99+G162</f>
        <v>0</v>
      </c>
      <c r="I162" s="43">
        <f>RANK(H162,H$140:H$238,1)</f>
        <v>0</v>
      </c>
      <c r="J162" s="43">
        <f>MATCH(G162,I$140:I$238,0)</f>
        <v>0</v>
      </c>
      <c r="K162" s="38">
        <f>INDEX(B$140:B$238,J162,1)</f>
        <v>0</v>
      </c>
      <c r="L162" s="38">
        <f>L161+INDEX(C$140:C$238,J162,1)</f>
        <v>0</v>
      </c>
      <c r="M162" s="38">
        <f>M161+IF(ISNUMBER(K162),(K162-K161)*L161,0)</f>
        <v>0</v>
      </c>
      <c r="N162" s="38">
        <f>IF((M161&gt;0)=(M162&gt;0),"",K162-M162/L161)</f>
        <v>0</v>
      </c>
      <c r="O162" s="17"/>
    </row>
    <row r="163" spans="1:15">
      <c r="A163" s="4" t="s">
        <v>1268</v>
      </c>
      <c r="B163" s="38">
        <f>B35</f>
        <v>0</v>
      </c>
      <c r="C163" s="38">
        <f>B79</f>
        <v>0</v>
      </c>
      <c r="D163" s="38">
        <f>IF(ISNUMBER(B163),0,C163)</f>
        <v>0</v>
      </c>
      <c r="E163" s="38">
        <f>MAX($B$110,B163)*C163</f>
        <v>0</v>
      </c>
      <c r="F163" s="43">
        <f>RANK(B163,B$140:B$238,1)</f>
        <v>0</v>
      </c>
      <c r="G163" s="37">
        <v>24</v>
      </c>
      <c r="H163" s="43">
        <f>IF(ISERROR(F163),100,F163)*99+G163</f>
        <v>0</v>
      </c>
      <c r="I163" s="43">
        <f>RANK(H163,H$140:H$238,1)</f>
        <v>0</v>
      </c>
      <c r="J163" s="43">
        <f>MATCH(G163,I$140:I$238,0)</f>
        <v>0</v>
      </c>
      <c r="K163" s="38">
        <f>INDEX(B$140:B$238,J163,1)</f>
        <v>0</v>
      </c>
      <c r="L163" s="38">
        <f>L162+INDEX(C$140:C$238,J163,1)</f>
        <v>0</v>
      </c>
      <c r="M163" s="38">
        <f>M162+IF(ISNUMBER(K163),(K163-K162)*L162,0)</f>
        <v>0</v>
      </c>
      <c r="N163" s="38">
        <f>IF((M162&gt;0)=(M163&gt;0),"",K163-M163/L162)</f>
        <v>0</v>
      </c>
      <c r="O163" s="17"/>
    </row>
    <row r="164" spans="1:15">
      <c r="A164" s="4" t="s">
        <v>1269</v>
      </c>
      <c r="B164" s="38">
        <f>B36</f>
        <v>0</v>
      </c>
      <c r="C164" s="38">
        <f>B80</f>
        <v>0</v>
      </c>
      <c r="D164" s="38">
        <f>IF(ISNUMBER(B164),0,C164)</f>
        <v>0</v>
      </c>
      <c r="E164" s="38">
        <f>MAX($B$110,B164)*C164</f>
        <v>0</v>
      </c>
      <c r="F164" s="43">
        <f>RANK(B164,B$140:B$238,1)</f>
        <v>0</v>
      </c>
      <c r="G164" s="37">
        <v>25</v>
      </c>
      <c r="H164" s="43">
        <f>IF(ISERROR(F164),100,F164)*99+G164</f>
        <v>0</v>
      </c>
      <c r="I164" s="43">
        <f>RANK(H164,H$140:H$238,1)</f>
        <v>0</v>
      </c>
      <c r="J164" s="43">
        <f>MATCH(G164,I$140:I$238,0)</f>
        <v>0</v>
      </c>
      <c r="K164" s="38">
        <f>INDEX(B$140:B$238,J164,1)</f>
        <v>0</v>
      </c>
      <c r="L164" s="38">
        <f>L163+INDEX(C$140:C$238,J164,1)</f>
        <v>0</v>
      </c>
      <c r="M164" s="38">
        <f>M163+IF(ISNUMBER(K164),(K164-K163)*L163,0)</f>
        <v>0</v>
      </c>
      <c r="N164" s="38">
        <f>IF((M163&gt;0)=(M164&gt;0),"",K164-M164/L163)</f>
        <v>0</v>
      </c>
      <c r="O164" s="17"/>
    </row>
    <row r="165" spans="1:15">
      <c r="A165" s="4" t="s">
        <v>1270</v>
      </c>
      <c r="B165" s="38">
        <f>B37</f>
        <v>0</v>
      </c>
      <c r="C165" s="38">
        <f>B81</f>
        <v>0</v>
      </c>
      <c r="D165" s="38">
        <f>IF(ISNUMBER(B165),0,C165)</f>
        <v>0</v>
      </c>
      <c r="E165" s="38">
        <f>MAX($B$110,B165)*C165</f>
        <v>0</v>
      </c>
      <c r="F165" s="43">
        <f>RANK(B165,B$140:B$238,1)</f>
        <v>0</v>
      </c>
      <c r="G165" s="37">
        <v>26</v>
      </c>
      <c r="H165" s="43">
        <f>IF(ISERROR(F165),100,F165)*99+G165</f>
        <v>0</v>
      </c>
      <c r="I165" s="43">
        <f>RANK(H165,H$140:H$238,1)</f>
        <v>0</v>
      </c>
      <c r="J165" s="43">
        <f>MATCH(G165,I$140:I$238,0)</f>
        <v>0</v>
      </c>
      <c r="K165" s="38">
        <f>INDEX(B$140:B$238,J165,1)</f>
        <v>0</v>
      </c>
      <c r="L165" s="38">
        <f>L164+INDEX(C$140:C$238,J165,1)</f>
        <v>0</v>
      </c>
      <c r="M165" s="38">
        <f>M164+IF(ISNUMBER(K165),(K165-K164)*L164,0)</f>
        <v>0</v>
      </c>
      <c r="N165" s="38">
        <f>IF((M164&gt;0)=(M165&gt;0),"",K165-M165/L164)</f>
        <v>0</v>
      </c>
      <c r="O165" s="17"/>
    </row>
    <row r="166" spans="1:15">
      <c r="A166" s="4" t="s">
        <v>1271</v>
      </c>
      <c r="B166" s="38">
        <f>B38</f>
        <v>0</v>
      </c>
      <c r="C166" s="38">
        <f>B82</f>
        <v>0</v>
      </c>
      <c r="D166" s="38">
        <f>IF(ISNUMBER(B166),0,C166)</f>
        <v>0</v>
      </c>
      <c r="E166" s="38">
        <f>MAX($B$110,B166)*C166</f>
        <v>0</v>
      </c>
      <c r="F166" s="43">
        <f>RANK(B166,B$140:B$238,1)</f>
        <v>0</v>
      </c>
      <c r="G166" s="37">
        <v>27</v>
      </c>
      <c r="H166" s="43">
        <f>IF(ISERROR(F166),100,F166)*99+G166</f>
        <v>0</v>
      </c>
      <c r="I166" s="43">
        <f>RANK(H166,H$140:H$238,1)</f>
        <v>0</v>
      </c>
      <c r="J166" s="43">
        <f>MATCH(G166,I$140:I$238,0)</f>
        <v>0</v>
      </c>
      <c r="K166" s="38">
        <f>INDEX(B$140:B$238,J166,1)</f>
        <v>0</v>
      </c>
      <c r="L166" s="38">
        <f>L165+INDEX(C$140:C$238,J166,1)</f>
        <v>0</v>
      </c>
      <c r="M166" s="38">
        <f>M165+IF(ISNUMBER(K166),(K166-K165)*L165,0)</f>
        <v>0</v>
      </c>
      <c r="N166" s="38">
        <f>IF((M165&gt;0)=(M166&gt;0),"",K166-M166/L165)</f>
        <v>0</v>
      </c>
      <c r="O166" s="17"/>
    </row>
    <row r="167" spans="1:15">
      <c r="A167" s="4" t="s">
        <v>1272</v>
      </c>
      <c r="B167" s="38">
        <f>B39</f>
        <v>0</v>
      </c>
      <c r="C167" s="38">
        <f>B83</f>
        <v>0</v>
      </c>
      <c r="D167" s="38">
        <f>IF(ISNUMBER(B167),0,C167)</f>
        <v>0</v>
      </c>
      <c r="E167" s="38">
        <f>MAX($B$110,B167)*C167</f>
        <v>0</v>
      </c>
      <c r="F167" s="43">
        <f>RANK(B167,B$140:B$238,1)</f>
        <v>0</v>
      </c>
      <c r="G167" s="37">
        <v>28</v>
      </c>
      <c r="H167" s="43">
        <f>IF(ISERROR(F167),100,F167)*99+G167</f>
        <v>0</v>
      </c>
      <c r="I167" s="43">
        <f>RANK(H167,H$140:H$238,1)</f>
        <v>0</v>
      </c>
      <c r="J167" s="43">
        <f>MATCH(G167,I$140:I$238,0)</f>
        <v>0</v>
      </c>
      <c r="K167" s="38">
        <f>INDEX(B$140:B$238,J167,1)</f>
        <v>0</v>
      </c>
      <c r="L167" s="38">
        <f>L166+INDEX(C$140:C$238,J167,1)</f>
        <v>0</v>
      </c>
      <c r="M167" s="38">
        <f>M166+IF(ISNUMBER(K167),(K167-K166)*L166,0)</f>
        <v>0</v>
      </c>
      <c r="N167" s="38">
        <f>IF((M166&gt;0)=(M167&gt;0),"",K167-M167/L166)</f>
        <v>0</v>
      </c>
      <c r="O167" s="17"/>
    </row>
    <row r="168" spans="1:15">
      <c r="A168" s="4" t="s">
        <v>1273</v>
      </c>
      <c r="B168" s="38">
        <f>B40</f>
        <v>0</v>
      </c>
      <c r="C168" s="38">
        <f>B84</f>
        <v>0</v>
      </c>
      <c r="D168" s="38">
        <f>IF(ISNUMBER(B168),0,C168)</f>
        <v>0</v>
      </c>
      <c r="E168" s="38">
        <f>MAX($B$110,B168)*C168</f>
        <v>0</v>
      </c>
      <c r="F168" s="43">
        <f>RANK(B168,B$140:B$238,1)</f>
        <v>0</v>
      </c>
      <c r="G168" s="37">
        <v>29</v>
      </c>
      <c r="H168" s="43">
        <f>IF(ISERROR(F168),100,F168)*99+G168</f>
        <v>0</v>
      </c>
      <c r="I168" s="43">
        <f>RANK(H168,H$140:H$238,1)</f>
        <v>0</v>
      </c>
      <c r="J168" s="43">
        <f>MATCH(G168,I$140:I$238,0)</f>
        <v>0</v>
      </c>
      <c r="K168" s="38">
        <f>INDEX(B$140:B$238,J168,1)</f>
        <v>0</v>
      </c>
      <c r="L168" s="38">
        <f>L167+INDEX(C$140:C$238,J168,1)</f>
        <v>0</v>
      </c>
      <c r="M168" s="38">
        <f>M167+IF(ISNUMBER(K168),(K168-K167)*L167,0)</f>
        <v>0</v>
      </c>
      <c r="N168" s="38">
        <f>IF((M167&gt;0)=(M168&gt;0),"",K168-M168/L167)</f>
        <v>0</v>
      </c>
      <c r="O168" s="17"/>
    </row>
    <row r="169" spans="1:15">
      <c r="A169" s="4" t="s">
        <v>1274</v>
      </c>
      <c r="B169" s="38">
        <f>B41</f>
        <v>0</v>
      </c>
      <c r="C169" s="38">
        <f>B85</f>
        <v>0</v>
      </c>
      <c r="D169" s="38">
        <f>IF(ISNUMBER(B169),0,C169)</f>
        <v>0</v>
      </c>
      <c r="E169" s="38">
        <f>MAX($B$110,B169)*C169</f>
        <v>0</v>
      </c>
      <c r="F169" s="43">
        <f>RANK(B169,B$140:B$238,1)</f>
        <v>0</v>
      </c>
      <c r="G169" s="37">
        <v>30</v>
      </c>
      <c r="H169" s="43">
        <f>IF(ISERROR(F169),100,F169)*99+G169</f>
        <v>0</v>
      </c>
      <c r="I169" s="43">
        <f>RANK(H169,H$140:H$238,1)</f>
        <v>0</v>
      </c>
      <c r="J169" s="43">
        <f>MATCH(G169,I$140:I$238,0)</f>
        <v>0</v>
      </c>
      <c r="K169" s="38">
        <f>INDEX(B$140:B$238,J169,1)</f>
        <v>0</v>
      </c>
      <c r="L169" s="38">
        <f>L168+INDEX(C$140:C$238,J169,1)</f>
        <v>0</v>
      </c>
      <c r="M169" s="38">
        <f>M168+IF(ISNUMBER(K169),(K169-K168)*L168,0)</f>
        <v>0</v>
      </c>
      <c r="N169" s="38">
        <f>IF((M168&gt;0)=(M169&gt;0),"",K169-M169/L168)</f>
        <v>0</v>
      </c>
      <c r="O169" s="17"/>
    </row>
    <row r="170" spans="1:15">
      <c r="A170" s="4" t="s">
        <v>1275</v>
      </c>
      <c r="B170" s="38">
        <f>B42</f>
        <v>0</v>
      </c>
      <c r="C170" s="38">
        <f>B86</f>
        <v>0</v>
      </c>
      <c r="D170" s="38">
        <f>IF(ISNUMBER(B170),0,C170)</f>
        <v>0</v>
      </c>
      <c r="E170" s="38">
        <f>MAX($B$110,B170)*C170</f>
        <v>0</v>
      </c>
      <c r="F170" s="43">
        <f>RANK(B170,B$140:B$238,1)</f>
        <v>0</v>
      </c>
      <c r="G170" s="37">
        <v>31</v>
      </c>
      <c r="H170" s="43">
        <f>IF(ISERROR(F170),100,F170)*99+G170</f>
        <v>0</v>
      </c>
      <c r="I170" s="43">
        <f>RANK(H170,H$140:H$238,1)</f>
        <v>0</v>
      </c>
      <c r="J170" s="43">
        <f>MATCH(G170,I$140:I$238,0)</f>
        <v>0</v>
      </c>
      <c r="K170" s="38">
        <f>INDEX(B$140:B$238,J170,1)</f>
        <v>0</v>
      </c>
      <c r="L170" s="38">
        <f>L169+INDEX(C$140:C$238,J170,1)</f>
        <v>0</v>
      </c>
      <c r="M170" s="38">
        <f>M169+IF(ISNUMBER(K170),(K170-K169)*L169,0)</f>
        <v>0</v>
      </c>
      <c r="N170" s="38">
        <f>IF((M169&gt;0)=(M170&gt;0),"",K170-M170/L169)</f>
        <v>0</v>
      </c>
      <c r="O170" s="17"/>
    </row>
    <row r="171" spans="1:15">
      <c r="A171" s="4" t="s">
        <v>1276</v>
      </c>
      <c r="B171" s="38">
        <f>B43</f>
        <v>0</v>
      </c>
      <c r="C171" s="38">
        <f>B87</f>
        <v>0</v>
      </c>
      <c r="D171" s="38">
        <f>IF(ISNUMBER(B171),0,C171)</f>
        <v>0</v>
      </c>
      <c r="E171" s="38">
        <f>MAX($B$110,B171)*C171</f>
        <v>0</v>
      </c>
      <c r="F171" s="43">
        <f>RANK(B171,B$140:B$238,1)</f>
        <v>0</v>
      </c>
      <c r="G171" s="37">
        <v>32</v>
      </c>
      <c r="H171" s="43">
        <f>IF(ISERROR(F171),100,F171)*99+G171</f>
        <v>0</v>
      </c>
      <c r="I171" s="43">
        <f>RANK(H171,H$140:H$238,1)</f>
        <v>0</v>
      </c>
      <c r="J171" s="43">
        <f>MATCH(G171,I$140:I$238,0)</f>
        <v>0</v>
      </c>
      <c r="K171" s="38">
        <f>INDEX(B$140:B$238,J171,1)</f>
        <v>0</v>
      </c>
      <c r="L171" s="38">
        <f>L170+INDEX(C$140:C$238,J171,1)</f>
        <v>0</v>
      </c>
      <c r="M171" s="38">
        <f>M170+IF(ISNUMBER(K171),(K171-K170)*L170,0)</f>
        <v>0</v>
      </c>
      <c r="N171" s="38">
        <f>IF((M170&gt;0)=(M171&gt;0),"",K171-M171/L170)</f>
        <v>0</v>
      </c>
      <c r="O171" s="17"/>
    </row>
    <row r="172" spans="1:15">
      <c r="A172" s="4" t="s">
        <v>1277</v>
      </c>
      <c r="B172" s="38">
        <f>B44</f>
        <v>0</v>
      </c>
      <c r="C172" s="38">
        <f>B88</f>
        <v>0</v>
      </c>
      <c r="D172" s="38">
        <f>IF(ISNUMBER(B172),0,C172)</f>
        <v>0</v>
      </c>
      <c r="E172" s="38">
        <f>MAX($B$110,B172)*C172</f>
        <v>0</v>
      </c>
      <c r="F172" s="43">
        <f>RANK(B172,B$140:B$238,1)</f>
        <v>0</v>
      </c>
      <c r="G172" s="37">
        <v>33</v>
      </c>
      <c r="H172" s="43">
        <f>IF(ISERROR(F172),100,F172)*99+G172</f>
        <v>0</v>
      </c>
      <c r="I172" s="43">
        <f>RANK(H172,H$140:H$238,1)</f>
        <v>0</v>
      </c>
      <c r="J172" s="43">
        <f>MATCH(G172,I$140:I$238,0)</f>
        <v>0</v>
      </c>
      <c r="K172" s="38">
        <f>INDEX(B$140:B$238,J172,1)</f>
        <v>0</v>
      </c>
      <c r="L172" s="38">
        <f>L171+INDEX(C$140:C$238,J172,1)</f>
        <v>0</v>
      </c>
      <c r="M172" s="38">
        <f>M171+IF(ISNUMBER(K172),(K172-K171)*L171,0)</f>
        <v>0</v>
      </c>
      <c r="N172" s="38">
        <f>IF((M171&gt;0)=(M172&gt;0),"",K172-M172/L171)</f>
        <v>0</v>
      </c>
      <c r="O172" s="17"/>
    </row>
    <row r="173" spans="1:15">
      <c r="A173" s="4" t="s">
        <v>1278</v>
      </c>
      <c r="B173" s="38">
        <f>C12</f>
        <v>0</v>
      </c>
      <c r="C173" s="38">
        <f>C56</f>
        <v>0</v>
      </c>
      <c r="D173" s="38">
        <f>IF(ISNUMBER(B173),0,C173)</f>
        <v>0</v>
      </c>
      <c r="E173" s="38">
        <f>MAX($B$110,B173)*C173</f>
        <v>0</v>
      </c>
      <c r="F173" s="43">
        <f>RANK(B173,B$140:B$238,1)</f>
        <v>0</v>
      </c>
      <c r="G173" s="37">
        <v>34</v>
      </c>
      <c r="H173" s="43">
        <f>IF(ISERROR(F173),100,F173)*99+G173</f>
        <v>0</v>
      </c>
      <c r="I173" s="43">
        <f>RANK(H173,H$140:H$238,1)</f>
        <v>0</v>
      </c>
      <c r="J173" s="43">
        <f>MATCH(G173,I$140:I$238,0)</f>
        <v>0</v>
      </c>
      <c r="K173" s="38">
        <f>INDEX(B$140:B$238,J173,1)</f>
        <v>0</v>
      </c>
      <c r="L173" s="38">
        <f>L172+INDEX(C$140:C$238,J173,1)</f>
        <v>0</v>
      </c>
      <c r="M173" s="38">
        <f>M172+IF(ISNUMBER(K173),(K173-K172)*L172,0)</f>
        <v>0</v>
      </c>
      <c r="N173" s="38">
        <f>IF((M172&gt;0)=(M173&gt;0),"",K173-M173/L172)</f>
        <v>0</v>
      </c>
      <c r="O173" s="17"/>
    </row>
    <row r="174" spans="1:15">
      <c r="A174" s="4" t="s">
        <v>1279</v>
      </c>
      <c r="B174" s="38">
        <f>C13</f>
        <v>0</v>
      </c>
      <c r="C174" s="38">
        <f>C57</f>
        <v>0</v>
      </c>
      <c r="D174" s="38">
        <f>IF(ISNUMBER(B174),0,C174)</f>
        <v>0</v>
      </c>
      <c r="E174" s="38">
        <f>MAX($B$110,B174)*C174</f>
        <v>0</v>
      </c>
      <c r="F174" s="43">
        <f>RANK(B174,B$140:B$238,1)</f>
        <v>0</v>
      </c>
      <c r="G174" s="37">
        <v>35</v>
      </c>
      <c r="H174" s="43">
        <f>IF(ISERROR(F174),100,F174)*99+G174</f>
        <v>0</v>
      </c>
      <c r="I174" s="43">
        <f>RANK(H174,H$140:H$238,1)</f>
        <v>0</v>
      </c>
      <c r="J174" s="43">
        <f>MATCH(G174,I$140:I$238,0)</f>
        <v>0</v>
      </c>
      <c r="K174" s="38">
        <f>INDEX(B$140:B$238,J174,1)</f>
        <v>0</v>
      </c>
      <c r="L174" s="38">
        <f>L173+INDEX(C$140:C$238,J174,1)</f>
        <v>0</v>
      </c>
      <c r="M174" s="38">
        <f>M173+IF(ISNUMBER(K174),(K174-K173)*L173,0)</f>
        <v>0</v>
      </c>
      <c r="N174" s="38">
        <f>IF((M173&gt;0)=(M174&gt;0),"",K174-M174/L173)</f>
        <v>0</v>
      </c>
      <c r="O174" s="17"/>
    </row>
    <row r="175" spans="1:15">
      <c r="A175" s="4" t="s">
        <v>1280</v>
      </c>
      <c r="B175" s="38">
        <f>C14</f>
        <v>0</v>
      </c>
      <c r="C175" s="38">
        <f>C58</f>
        <v>0</v>
      </c>
      <c r="D175" s="38">
        <f>IF(ISNUMBER(B175),0,C175)</f>
        <v>0</v>
      </c>
      <c r="E175" s="38">
        <f>MAX($B$110,B175)*C175</f>
        <v>0</v>
      </c>
      <c r="F175" s="43">
        <f>RANK(B175,B$140:B$238,1)</f>
        <v>0</v>
      </c>
      <c r="G175" s="37">
        <v>36</v>
      </c>
      <c r="H175" s="43">
        <f>IF(ISERROR(F175),100,F175)*99+G175</f>
        <v>0</v>
      </c>
      <c r="I175" s="43">
        <f>RANK(H175,H$140:H$238,1)</f>
        <v>0</v>
      </c>
      <c r="J175" s="43">
        <f>MATCH(G175,I$140:I$238,0)</f>
        <v>0</v>
      </c>
      <c r="K175" s="38">
        <f>INDEX(B$140:B$238,J175,1)</f>
        <v>0</v>
      </c>
      <c r="L175" s="38">
        <f>L174+INDEX(C$140:C$238,J175,1)</f>
        <v>0</v>
      </c>
      <c r="M175" s="38">
        <f>M174+IF(ISNUMBER(K175),(K175-K174)*L174,0)</f>
        <v>0</v>
      </c>
      <c r="N175" s="38">
        <f>IF((M174&gt;0)=(M175&gt;0),"",K175-M175/L174)</f>
        <v>0</v>
      </c>
      <c r="O175" s="17"/>
    </row>
    <row r="176" spans="1:15">
      <c r="A176" s="4" t="s">
        <v>1281</v>
      </c>
      <c r="B176" s="38">
        <f>C15</f>
        <v>0</v>
      </c>
      <c r="C176" s="38">
        <f>C59</f>
        <v>0</v>
      </c>
      <c r="D176" s="38">
        <f>IF(ISNUMBER(B176),0,C176)</f>
        <v>0</v>
      </c>
      <c r="E176" s="38">
        <f>MAX($B$110,B176)*C176</f>
        <v>0</v>
      </c>
      <c r="F176" s="43">
        <f>RANK(B176,B$140:B$238,1)</f>
        <v>0</v>
      </c>
      <c r="G176" s="37">
        <v>37</v>
      </c>
      <c r="H176" s="43">
        <f>IF(ISERROR(F176),100,F176)*99+G176</f>
        <v>0</v>
      </c>
      <c r="I176" s="43">
        <f>RANK(H176,H$140:H$238,1)</f>
        <v>0</v>
      </c>
      <c r="J176" s="43">
        <f>MATCH(G176,I$140:I$238,0)</f>
        <v>0</v>
      </c>
      <c r="K176" s="38">
        <f>INDEX(B$140:B$238,J176,1)</f>
        <v>0</v>
      </c>
      <c r="L176" s="38">
        <f>L175+INDEX(C$140:C$238,J176,1)</f>
        <v>0</v>
      </c>
      <c r="M176" s="38">
        <f>M175+IF(ISNUMBER(K176),(K176-K175)*L175,0)</f>
        <v>0</v>
      </c>
      <c r="N176" s="38">
        <f>IF((M175&gt;0)=(M176&gt;0),"",K176-M176/L175)</f>
        <v>0</v>
      </c>
      <c r="O176" s="17"/>
    </row>
    <row r="177" spans="1:15">
      <c r="A177" s="4" t="s">
        <v>1282</v>
      </c>
      <c r="B177" s="38">
        <f>C16</f>
        <v>0</v>
      </c>
      <c r="C177" s="38">
        <f>C60</f>
        <v>0</v>
      </c>
      <c r="D177" s="38">
        <f>IF(ISNUMBER(B177),0,C177)</f>
        <v>0</v>
      </c>
      <c r="E177" s="38">
        <f>MAX($B$110,B177)*C177</f>
        <v>0</v>
      </c>
      <c r="F177" s="43">
        <f>RANK(B177,B$140:B$238,1)</f>
        <v>0</v>
      </c>
      <c r="G177" s="37">
        <v>38</v>
      </c>
      <c r="H177" s="43">
        <f>IF(ISERROR(F177),100,F177)*99+G177</f>
        <v>0</v>
      </c>
      <c r="I177" s="43">
        <f>RANK(H177,H$140:H$238,1)</f>
        <v>0</v>
      </c>
      <c r="J177" s="43">
        <f>MATCH(G177,I$140:I$238,0)</f>
        <v>0</v>
      </c>
      <c r="K177" s="38">
        <f>INDEX(B$140:B$238,J177,1)</f>
        <v>0</v>
      </c>
      <c r="L177" s="38">
        <f>L176+INDEX(C$140:C$238,J177,1)</f>
        <v>0</v>
      </c>
      <c r="M177" s="38">
        <f>M176+IF(ISNUMBER(K177),(K177-K176)*L176,0)</f>
        <v>0</v>
      </c>
      <c r="N177" s="38">
        <f>IF((M176&gt;0)=(M177&gt;0),"",K177-M177/L176)</f>
        <v>0</v>
      </c>
      <c r="O177" s="17"/>
    </row>
    <row r="178" spans="1:15">
      <c r="A178" s="4" t="s">
        <v>1283</v>
      </c>
      <c r="B178" s="38">
        <f>C17</f>
        <v>0</v>
      </c>
      <c r="C178" s="38">
        <f>C61</f>
        <v>0</v>
      </c>
      <c r="D178" s="38">
        <f>IF(ISNUMBER(B178),0,C178)</f>
        <v>0</v>
      </c>
      <c r="E178" s="38">
        <f>MAX($B$110,B178)*C178</f>
        <v>0</v>
      </c>
      <c r="F178" s="43">
        <f>RANK(B178,B$140:B$238,1)</f>
        <v>0</v>
      </c>
      <c r="G178" s="37">
        <v>39</v>
      </c>
      <c r="H178" s="43">
        <f>IF(ISERROR(F178),100,F178)*99+G178</f>
        <v>0</v>
      </c>
      <c r="I178" s="43">
        <f>RANK(H178,H$140:H$238,1)</f>
        <v>0</v>
      </c>
      <c r="J178" s="43">
        <f>MATCH(G178,I$140:I$238,0)</f>
        <v>0</v>
      </c>
      <c r="K178" s="38">
        <f>INDEX(B$140:B$238,J178,1)</f>
        <v>0</v>
      </c>
      <c r="L178" s="38">
        <f>L177+INDEX(C$140:C$238,J178,1)</f>
        <v>0</v>
      </c>
      <c r="M178" s="38">
        <f>M177+IF(ISNUMBER(K178),(K178-K177)*L177,0)</f>
        <v>0</v>
      </c>
      <c r="N178" s="38">
        <f>IF((M177&gt;0)=(M178&gt;0),"",K178-M178/L177)</f>
        <v>0</v>
      </c>
      <c r="O178" s="17"/>
    </row>
    <row r="179" spans="1:15">
      <c r="A179" s="4" t="s">
        <v>1284</v>
      </c>
      <c r="B179" s="38">
        <f>C18</f>
        <v>0</v>
      </c>
      <c r="C179" s="38">
        <f>C62</f>
        <v>0</v>
      </c>
      <c r="D179" s="38">
        <f>IF(ISNUMBER(B179),0,C179)</f>
        <v>0</v>
      </c>
      <c r="E179" s="38">
        <f>MAX($B$110,B179)*C179</f>
        <v>0</v>
      </c>
      <c r="F179" s="43">
        <f>RANK(B179,B$140:B$238,1)</f>
        <v>0</v>
      </c>
      <c r="G179" s="37">
        <v>40</v>
      </c>
      <c r="H179" s="43">
        <f>IF(ISERROR(F179),100,F179)*99+G179</f>
        <v>0</v>
      </c>
      <c r="I179" s="43">
        <f>RANK(H179,H$140:H$238,1)</f>
        <v>0</v>
      </c>
      <c r="J179" s="43">
        <f>MATCH(G179,I$140:I$238,0)</f>
        <v>0</v>
      </c>
      <c r="K179" s="38">
        <f>INDEX(B$140:B$238,J179,1)</f>
        <v>0</v>
      </c>
      <c r="L179" s="38">
        <f>L178+INDEX(C$140:C$238,J179,1)</f>
        <v>0</v>
      </c>
      <c r="M179" s="38">
        <f>M178+IF(ISNUMBER(K179),(K179-K178)*L178,0)</f>
        <v>0</v>
      </c>
      <c r="N179" s="38">
        <f>IF((M178&gt;0)=(M179&gt;0),"",K179-M179/L178)</f>
        <v>0</v>
      </c>
      <c r="O179" s="17"/>
    </row>
    <row r="180" spans="1:15">
      <c r="A180" s="4" t="s">
        <v>1285</v>
      </c>
      <c r="B180" s="38">
        <f>C19</f>
        <v>0</v>
      </c>
      <c r="C180" s="38">
        <f>C63</f>
        <v>0</v>
      </c>
      <c r="D180" s="38">
        <f>IF(ISNUMBER(B180),0,C180)</f>
        <v>0</v>
      </c>
      <c r="E180" s="38">
        <f>MAX($B$110,B180)*C180</f>
        <v>0</v>
      </c>
      <c r="F180" s="43">
        <f>RANK(B180,B$140:B$238,1)</f>
        <v>0</v>
      </c>
      <c r="G180" s="37">
        <v>41</v>
      </c>
      <c r="H180" s="43">
        <f>IF(ISERROR(F180),100,F180)*99+G180</f>
        <v>0</v>
      </c>
      <c r="I180" s="43">
        <f>RANK(H180,H$140:H$238,1)</f>
        <v>0</v>
      </c>
      <c r="J180" s="43">
        <f>MATCH(G180,I$140:I$238,0)</f>
        <v>0</v>
      </c>
      <c r="K180" s="38">
        <f>INDEX(B$140:B$238,J180,1)</f>
        <v>0</v>
      </c>
      <c r="L180" s="38">
        <f>L179+INDEX(C$140:C$238,J180,1)</f>
        <v>0</v>
      </c>
      <c r="M180" s="38">
        <f>M179+IF(ISNUMBER(K180),(K180-K179)*L179,0)</f>
        <v>0</v>
      </c>
      <c r="N180" s="38">
        <f>IF((M179&gt;0)=(M180&gt;0),"",K180-M180/L179)</f>
        <v>0</v>
      </c>
      <c r="O180" s="17"/>
    </row>
    <row r="181" spans="1:15">
      <c r="A181" s="4" t="s">
        <v>1286</v>
      </c>
      <c r="B181" s="38">
        <f>C20</f>
        <v>0</v>
      </c>
      <c r="C181" s="38">
        <f>C64</f>
        <v>0</v>
      </c>
      <c r="D181" s="38">
        <f>IF(ISNUMBER(B181),0,C181)</f>
        <v>0</v>
      </c>
      <c r="E181" s="38">
        <f>MAX($B$110,B181)*C181</f>
        <v>0</v>
      </c>
      <c r="F181" s="43">
        <f>RANK(B181,B$140:B$238,1)</f>
        <v>0</v>
      </c>
      <c r="G181" s="37">
        <v>42</v>
      </c>
      <c r="H181" s="43">
        <f>IF(ISERROR(F181),100,F181)*99+G181</f>
        <v>0</v>
      </c>
      <c r="I181" s="43">
        <f>RANK(H181,H$140:H$238,1)</f>
        <v>0</v>
      </c>
      <c r="J181" s="43">
        <f>MATCH(G181,I$140:I$238,0)</f>
        <v>0</v>
      </c>
      <c r="K181" s="38">
        <f>INDEX(B$140:B$238,J181,1)</f>
        <v>0</v>
      </c>
      <c r="L181" s="38">
        <f>L180+INDEX(C$140:C$238,J181,1)</f>
        <v>0</v>
      </c>
      <c r="M181" s="38">
        <f>M180+IF(ISNUMBER(K181),(K181-K180)*L180,0)</f>
        <v>0</v>
      </c>
      <c r="N181" s="38">
        <f>IF((M180&gt;0)=(M181&gt;0),"",K181-M181/L180)</f>
        <v>0</v>
      </c>
      <c r="O181" s="17"/>
    </row>
    <row r="182" spans="1:15">
      <c r="A182" s="4" t="s">
        <v>1287</v>
      </c>
      <c r="B182" s="38">
        <f>C21</f>
        <v>0</v>
      </c>
      <c r="C182" s="38">
        <f>C65</f>
        <v>0</v>
      </c>
      <c r="D182" s="38">
        <f>IF(ISNUMBER(B182),0,C182)</f>
        <v>0</v>
      </c>
      <c r="E182" s="38">
        <f>MAX($B$110,B182)*C182</f>
        <v>0</v>
      </c>
      <c r="F182" s="43">
        <f>RANK(B182,B$140:B$238,1)</f>
        <v>0</v>
      </c>
      <c r="G182" s="37">
        <v>43</v>
      </c>
      <c r="H182" s="43">
        <f>IF(ISERROR(F182),100,F182)*99+G182</f>
        <v>0</v>
      </c>
      <c r="I182" s="43">
        <f>RANK(H182,H$140:H$238,1)</f>
        <v>0</v>
      </c>
      <c r="J182" s="43">
        <f>MATCH(G182,I$140:I$238,0)</f>
        <v>0</v>
      </c>
      <c r="K182" s="38">
        <f>INDEX(B$140:B$238,J182,1)</f>
        <v>0</v>
      </c>
      <c r="L182" s="38">
        <f>L181+INDEX(C$140:C$238,J182,1)</f>
        <v>0</v>
      </c>
      <c r="M182" s="38">
        <f>M181+IF(ISNUMBER(K182),(K182-K181)*L181,0)</f>
        <v>0</v>
      </c>
      <c r="N182" s="38">
        <f>IF((M181&gt;0)=(M182&gt;0),"",K182-M182/L181)</f>
        <v>0</v>
      </c>
      <c r="O182" s="17"/>
    </row>
    <row r="183" spans="1:15">
      <c r="A183" s="4" t="s">
        <v>1288</v>
      </c>
      <c r="B183" s="38">
        <f>C22</f>
        <v>0</v>
      </c>
      <c r="C183" s="38">
        <f>C66</f>
        <v>0</v>
      </c>
      <c r="D183" s="38">
        <f>IF(ISNUMBER(B183),0,C183)</f>
        <v>0</v>
      </c>
      <c r="E183" s="38">
        <f>MAX($B$110,B183)*C183</f>
        <v>0</v>
      </c>
      <c r="F183" s="43">
        <f>RANK(B183,B$140:B$238,1)</f>
        <v>0</v>
      </c>
      <c r="G183" s="37">
        <v>44</v>
      </c>
      <c r="H183" s="43">
        <f>IF(ISERROR(F183),100,F183)*99+G183</f>
        <v>0</v>
      </c>
      <c r="I183" s="43">
        <f>RANK(H183,H$140:H$238,1)</f>
        <v>0</v>
      </c>
      <c r="J183" s="43">
        <f>MATCH(G183,I$140:I$238,0)</f>
        <v>0</v>
      </c>
      <c r="K183" s="38">
        <f>INDEX(B$140:B$238,J183,1)</f>
        <v>0</v>
      </c>
      <c r="L183" s="38">
        <f>L182+INDEX(C$140:C$238,J183,1)</f>
        <v>0</v>
      </c>
      <c r="M183" s="38">
        <f>M182+IF(ISNUMBER(K183),(K183-K182)*L182,0)</f>
        <v>0</v>
      </c>
      <c r="N183" s="38">
        <f>IF((M182&gt;0)=(M183&gt;0),"",K183-M183/L182)</f>
        <v>0</v>
      </c>
      <c r="O183" s="17"/>
    </row>
    <row r="184" spans="1:15">
      <c r="A184" s="4" t="s">
        <v>1289</v>
      </c>
      <c r="B184" s="38">
        <f>C23</f>
        <v>0</v>
      </c>
      <c r="C184" s="38">
        <f>C67</f>
        <v>0</v>
      </c>
      <c r="D184" s="38">
        <f>IF(ISNUMBER(B184),0,C184)</f>
        <v>0</v>
      </c>
      <c r="E184" s="38">
        <f>MAX($B$110,B184)*C184</f>
        <v>0</v>
      </c>
      <c r="F184" s="43">
        <f>RANK(B184,B$140:B$238,1)</f>
        <v>0</v>
      </c>
      <c r="G184" s="37">
        <v>45</v>
      </c>
      <c r="H184" s="43">
        <f>IF(ISERROR(F184),100,F184)*99+G184</f>
        <v>0</v>
      </c>
      <c r="I184" s="43">
        <f>RANK(H184,H$140:H$238,1)</f>
        <v>0</v>
      </c>
      <c r="J184" s="43">
        <f>MATCH(G184,I$140:I$238,0)</f>
        <v>0</v>
      </c>
      <c r="K184" s="38">
        <f>INDEX(B$140:B$238,J184,1)</f>
        <v>0</v>
      </c>
      <c r="L184" s="38">
        <f>L183+INDEX(C$140:C$238,J184,1)</f>
        <v>0</v>
      </c>
      <c r="M184" s="38">
        <f>M183+IF(ISNUMBER(K184),(K184-K183)*L183,0)</f>
        <v>0</v>
      </c>
      <c r="N184" s="38">
        <f>IF((M183&gt;0)=(M184&gt;0),"",K184-M184/L183)</f>
        <v>0</v>
      </c>
      <c r="O184" s="17"/>
    </row>
    <row r="185" spans="1:15">
      <c r="A185" s="4" t="s">
        <v>1290</v>
      </c>
      <c r="B185" s="38">
        <f>C24</f>
        <v>0</v>
      </c>
      <c r="C185" s="38">
        <f>C68</f>
        <v>0</v>
      </c>
      <c r="D185" s="38">
        <f>IF(ISNUMBER(B185),0,C185)</f>
        <v>0</v>
      </c>
      <c r="E185" s="38">
        <f>MAX($B$110,B185)*C185</f>
        <v>0</v>
      </c>
      <c r="F185" s="43">
        <f>RANK(B185,B$140:B$238,1)</f>
        <v>0</v>
      </c>
      <c r="G185" s="37">
        <v>46</v>
      </c>
      <c r="H185" s="43">
        <f>IF(ISERROR(F185),100,F185)*99+G185</f>
        <v>0</v>
      </c>
      <c r="I185" s="43">
        <f>RANK(H185,H$140:H$238,1)</f>
        <v>0</v>
      </c>
      <c r="J185" s="43">
        <f>MATCH(G185,I$140:I$238,0)</f>
        <v>0</v>
      </c>
      <c r="K185" s="38">
        <f>INDEX(B$140:B$238,J185,1)</f>
        <v>0</v>
      </c>
      <c r="L185" s="38">
        <f>L184+INDEX(C$140:C$238,J185,1)</f>
        <v>0</v>
      </c>
      <c r="M185" s="38">
        <f>M184+IF(ISNUMBER(K185),(K185-K184)*L184,0)</f>
        <v>0</v>
      </c>
      <c r="N185" s="38">
        <f>IF((M184&gt;0)=(M185&gt;0),"",K185-M185/L184)</f>
        <v>0</v>
      </c>
      <c r="O185" s="17"/>
    </row>
    <row r="186" spans="1:15">
      <c r="A186" s="4" t="s">
        <v>1291</v>
      </c>
      <c r="B186" s="38">
        <f>C25</f>
        <v>0</v>
      </c>
      <c r="C186" s="38">
        <f>C69</f>
        <v>0</v>
      </c>
      <c r="D186" s="38">
        <f>IF(ISNUMBER(B186),0,C186)</f>
        <v>0</v>
      </c>
      <c r="E186" s="38">
        <f>MAX($B$110,B186)*C186</f>
        <v>0</v>
      </c>
      <c r="F186" s="43">
        <f>RANK(B186,B$140:B$238,1)</f>
        <v>0</v>
      </c>
      <c r="G186" s="37">
        <v>47</v>
      </c>
      <c r="H186" s="43">
        <f>IF(ISERROR(F186),100,F186)*99+G186</f>
        <v>0</v>
      </c>
      <c r="I186" s="43">
        <f>RANK(H186,H$140:H$238,1)</f>
        <v>0</v>
      </c>
      <c r="J186" s="43">
        <f>MATCH(G186,I$140:I$238,0)</f>
        <v>0</v>
      </c>
      <c r="K186" s="38">
        <f>INDEX(B$140:B$238,J186,1)</f>
        <v>0</v>
      </c>
      <c r="L186" s="38">
        <f>L185+INDEX(C$140:C$238,J186,1)</f>
        <v>0</v>
      </c>
      <c r="M186" s="38">
        <f>M185+IF(ISNUMBER(K186),(K186-K185)*L185,0)</f>
        <v>0</v>
      </c>
      <c r="N186" s="38">
        <f>IF((M185&gt;0)=(M186&gt;0),"",K186-M186/L185)</f>
        <v>0</v>
      </c>
      <c r="O186" s="17"/>
    </row>
    <row r="187" spans="1:15">
      <c r="A187" s="4" t="s">
        <v>1292</v>
      </c>
      <c r="B187" s="38">
        <f>C26</f>
        <v>0</v>
      </c>
      <c r="C187" s="38">
        <f>C70</f>
        <v>0</v>
      </c>
      <c r="D187" s="38">
        <f>IF(ISNUMBER(B187),0,C187)</f>
        <v>0</v>
      </c>
      <c r="E187" s="38">
        <f>MAX($B$110,B187)*C187</f>
        <v>0</v>
      </c>
      <c r="F187" s="43">
        <f>RANK(B187,B$140:B$238,1)</f>
        <v>0</v>
      </c>
      <c r="G187" s="37">
        <v>48</v>
      </c>
      <c r="H187" s="43">
        <f>IF(ISERROR(F187),100,F187)*99+G187</f>
        <v>0</v>
      </c>
      <c r="I187" s="43">
        <f>RANK(H187,H$140:H$238,1)</f>
        <v>0</v>
      </c>
      <c r="J187" s="43">
        <f>MATCH(G187,I$140:I$238,0)</f>
        <v>0</v>
      </c>
      <c r="K187" s="38">
        <f>INDEX(B$140:B$238,J187,1)</f>
        <v>0</v>
      </c>
      <c r="L187" s="38">
        <f>L186+INDEX(C$140:C$238,J187,1)</f>
        <v>0</v>
      </c>
      <c r="M187" s="38">
        <f>M186+IF(ISNUMBER(K187),(K187-K186)*L186,0)</f>
        <v>0</v>
      </c>
      <c r="N187" s="38">
        <f>IF((M186&gt;0)=(M187&gt;0),"",K187-M187/L186)</f>
        <v>0</v>
      </c>
      <c r="O187" s="17"/>
    </row>
    <row r="188" spans="1:15">
      <c r="A188" s="4" t="s">
        <v>1293</v>
      </c>
      <c r="B188" s="38">
        <f>C27</f>
        <v>0</v>
      </c>
      <c r="C188" s="38">
        <f>C71</f>
        <v>0</v>
      </c>
      <c r="D188" s="38">
        <f>IF(ISNUMBER(B188),0,C188)</f>
        <v>0</v>
      </c>
      <c r="E188" s="38">
        <f>MAX($B$110,B188)*C188</f>
        <v>0</v>
      </c>
      <c r="F188" s="43">
        <f>RANK(B188,B$140:B$238,1)</f>
        <v>0</v>
      </c>
      <c r="G188" s="37">
        <v>49</v>
      </c>
      <c r="H188" s="43">
        <f>IF(ISERROR(F188),100,F188)*99+G188</f>
        <v>0</v>
      </c>
      <c r="I188" s="43">
        <f>RANK(H188,H$140:H$238,1)</f>
        <v>0</v>
      </c>
      <c r="J188" s="43">
        <f>MATCH(G188,I$140:I$238,0)</f>
        <v>0</v>
      </c>
      <c r="K188" s="38">
        <f>INDEX(B$140:B$238,J188,1)</f>
        <v>0</v>
      </c>
      <c r="L188" s="38">
        <f>L187+INDEX(C$140:C$238,J188,1)</f>
        <v>0</v>
      </c>
      <c r="M188" s="38">
        <f>M187+IF(ISNUMBER(K188),(K188-K187)*L187,0)</f>
        <v>0</v>
      </c>
      <c r="N188" s="38">
        <f>IF((M187&gt;0)=(M188&gt;0),"",K188-M188/L187)</f>
        <v>0</v>
      </c>
      <c r="O188" s="17"/>
    </row>
    <row r="189" spans="1:15">
      <c r="A189" s="4" t="s">
        <v>1294</v>
      </c>
      <c r="B189" s="38">
        <f>C28</f>
        <v>0</v>
      </c>
      <c r="C189" s="38">
        <f>C72</f>
        <v>0</v>
      </c>
      <c r="D189" s="38">
        <f>IF(ISNUMBER(B189),0,C189)</f>
        <v>0</v>
      </c>
      <c r="E189" s="38">
        <f>MAX($B$110,B189)*C189</f>
        <v>0</v>
      </c>
      <c r="F189" s="43">
        <f>RANK(B189,B$140:B$238,1)</f>
        <v>0</v>
      </c>
      <c r="G189" s="37">
        <v>50</v>
      </c>
      <c r="H189" s="43">
        <f>IF(ISERROR(F189),100,F189)*99+G189</f>
        <v>0</v>
      </c>
      <c r="I189" s="43">
        <f>RANK(H189,H$140:H$238,1)</f>
        <v>0</v>
      </c>
      <c r="J189" s="43">
        <f>MATCH(G189,I$140:I$238,0)</f>
        <v>0</v>
      </c>
      <c r="K189" s="38">
        <f>INDEX(B$140:B$238,J189,1)</f>
        <v>0</v>
      </c>
      <c r="L189" s="38">
        <f>L188+INDEX(C$140:C$238,J189,1)</f>
        <v>0</v>
      </c>
      <c r="M189" s="38">
        <f>M188+IF(ISNUMBER(K189),(K189-K188)*L188,0)</f>
        <v>0</v>
      </c>
      <c r="N189" s="38">
        <f>IF((M188&gt;0)=(M189&gt;0),"",K189-M189/L188)</f>
        <v>0</v>
      </c>
      <c r="O189" s="17"/>
    </row>
    <row r="190" spans="1:15">
      <c r="A190" s="4" t="s">
        <v>1295</v>
      </c>
      <c r="B190" s="38">
        <f>C29</f>
        <v>0</v>
      </c>
      <c r="C190" s="38">
        <f>C73</f>
        <v>0</v>
      </c>
      <c r="D190" s="38">
        <f>IF(ISNUMBER(B190),0,C190)</f>
        <v>0</v>
      </c>
      <c r="E190" s="38">
        <f>MAX($B$110,B190)*C190</f>
        <v>0</v>
      </c>
      <c r="F190" s="43">
        <f>RANK(B190,B$140:B$238,1)</f>
        <v>0</v>
      </c>
      <c r="G190" s="37">
        <v>51</v>
      </c>
      <c r="H190" s="43">
        <f>IF(ISERROR(F190),100,F190)*99+G190</f>
        <v>0</v>
      </c>
      <c r="I190" s="43">
        <f>RANK(H190,H$140:H$238,1)</f>
        <v>0</v>
      </c>
      <c r="J190" s="43">
        <f>MATCH(G190,I$140:I$238,0)</f>
        <v>0</v>
      </c>
      <c r="K190" s="38">
        <f>INDEX(B$140:B$238,J190,1)</f>
        <v>0</v>
      </c>
      <c r="L190" s="38">
        <f>L189+INDEX(C$140:C$238,J190,1)</f>
        <v>0</v>
      </c>
      <c r="M190" s="38">
        <f>M189+IF(ISNUMBER(K190),(K190-K189)*L189,0)</f>
        <v>0</v>
      </c>
      <c r="N190" s="38">
        <f>IF((M189&gt;0)=(M190&gt;0),"",K190-M190/L189)</f>
        <v>0</v>
      </c>
      <c r="O190" s="17"/>
    </row>
    <row r="191" spans="1:15">
      <c r="A191" s="4" t="s">
        <v>1296</v>
      </c>
      <c r="B191" s="38">
        <f>C30</f>
        <v>0</v>
      </c>
      <c r="C191" s="38">
        <f>C74</f>
        <v>0</v>
      </c>
      <c r="D191" s="38">
        <f>IF(ISNUMBER(B191),0,C191)</f>
        <v>0</v>
      </c>
      <c r="E191" s="38">
        <f>MAX($B$110,B191)*C191</f>
        <v>0</v>
      </c>
      <c r="F191" s="43">
        <f>RANK(B191,B$140:B$238,1)</f>
        <v>0</v>
      </c>
      <c r="G191" s="37">
        <v>52</v>
      </c>
      <c r="H191" s="43">
        <f>IF(ISERROR(F191),100,F191)*99+G191</f>
        <v>0</v>
      </c>
      <c r="I191" s="43">
        <f>RANK(H191,H$140:H$238,1)</f>
        <v>0</v>
      </c>
      <c r="J191" s="43">
        <f>MATCH(G191,I$140:I$238,0)</f>
        <v>0</v>
      </c>
      <c r="K191" s="38">
        <f>INDEX(B$140:B$238,J191,1)</f>
        <v>0</v>
      </c>
      <c r="L191" s="38">
        <f>L190+INDEX(C$140:C$238,J191,1)</f>
        <v>0</v>
      </c>
      <c r="M191" s="38">
        <f>M190+IF(ISNUMBER(K191),(K191-K190)*L190,0)</f>
        <v>0</v>
      </c>
      <c r="N191" s="38">
        <f>IF((M190&gt;0)=(M191&gt;0),"",K191-M191/L190)</f>
        <v>0</v>
      </c>
      <c r="O191" s="17"/>
    </row>
    <row r="192" spans="1:15">
      <c r="A192" s="4" t="s">
        <v>1297</v>
      </c>
      <c r="B192" s="38">
        <f>C31</f>
        <v>0</v>
      </c>
      <c r="C192" s="38">
        <f>C75</f>
        <v>0</v>
      </c>
      <c r="D192" s="38">
        <f>IF(ISNUMBER(B192),0,C192)</f>
        <v>0</v>
      </c>
      <c r="E192" s="38">
        <f>MAX($B$110,B192)*C192</f>
        <v>0</v>
      </c>
      <c r="F192" s="43">
        <f>RANK(B192,B$140:B$238,1)</f>
        <v>0</v>
      </c>
      <c r="G192" s="37">
        <v>53</v>
      </c>
      <c r="H192" s="43">
        <f>IF(ISERROR(F192),100,F192)*99+G192</f>
        <v>0</v>
      </c>
      <c r="I192" s="43">
        <f>RANK(H192,H$140:H$238,1)</f>
        <v>0</v>
      </c>
      <c r="J192" s="43">
        <f>MATCH(G192,I$140:I$238,0)</f>
        <v>0</v>
      </c>
      <c r="K192" s="38">
        <f>INDEX(B$140:B$238,J192,1)</f>
        <v>0</v>
      </c>
      <c r="L192" s="38">
        <f>L191+INDEX(C$140:C$238,J192,1)</f>
        <v>0</v>
      </c>
      <c r="M192" s="38">
        <f>M191+IF(ISNUMBER(K192),(K192-K191)*L191,0)</f>
        <v>0</v>
      </c>
      <c r="N192" s="38">
        <f>IF((M191&gt;0)=(M192&gt;0),"",K192-M192/L191)</f>
        <v>0</v>
      </c>
      <c r="O192" s="17"/>
    </row>
    <row r="193" spans="1:15">
      <c r="A193" s="4" t="s">
        <v>1298</v>
      </c>
      <c r="B193" s="38">
        <f>C32</f>
        <v>0</v>
      </c>
      <c r="C193" s="38">
        <f>C76</f>
        <v>0</v>
      </c>
      <c r="D193" s="38">
        <f>IF(ISNUMBER(B193),0,C193)</f>
        <v>0</v>
      </c>
      <c r="E193" s="38">
        <f>MAX($B$110,B193)*C193</f>
        <v>0</v>
      </c>
      <c r="F193" s="43">
        <f>RANK(B193,B$140:B$238,1)</f>
        <v>0</v>
      </c>
      <c r="G193" s="37">
        <v>54</v>
      </c>
      <c r="H193" s="43">
        <f>IF(ISERROR(F193),100,F193)*99+G193</f>
        <v>0</v>
      </c>
      <c r="I193" s="43">
        <f>RANK(H193,H$140:H$238,1)</f>
        <v>0</v>
      </c>
      <c r="J193" s="43">
        <f>MATCH(G193,I$140:I$238,0)</f>
        <v>0</v>
      </c>
      <c r="K193" s="38">
        <f>INDEX(B$140:B$238,J193,1)</f>
        <v>0</v>
      </c>
      <c r="L193" s="38">
        <f>L192+INDEX(C$140:C$238,J193,1)</f>
        <v>0</v>
      </c>
      <c r="M193" s="38">
        <f>M192+IF(ISNUMBER(K193),(K193-K192)*L192,0)</f>
        <v>0</v>
      </c>
      <c r="N193" s="38">
        <f>IF((M192&gt;0)=(M193&gt;0),"",K193-M193/L192)</f>
        <v>0</v>
      </c>
      <c r="O193" s="17"/>
    </row>
    <row r="194" spans="1:15">
      <c r="A194" s="4" t="s">
        <v>1299</v>
      </c>
      <c r="B194" s="38">
        <f>C33</f>
        <v>0</v>
      </c>
      <c r="C194" s="38">
        <f>C77</f>
        <v>0</v>
      </c>
      <c r="D194" s="38">
        <f>IF(ISNUMBER(B194),0,C194)</f>
        <v>0</v>
      </c>
      <c r="E194" s="38">
        <f>MAX($B$110,B194)*C194</f>
        <v>0</v>
      </c>
      <c r="F194" s="43">
        <f>RANK(B194,B$140:B$238,1)</f>
        <v>0</v>
      </c>
      <c r="G194" s="37">
        <v>55</v>
      </c>
      <c r="H194" s="43">
        <f>IF(ISERROR(F194),100,F194)*99+G194</f>
        <v>0</v>
      </c>
      <c r="I194" s="43">
        <f>RANK(H194,H$140:H$238,1)</f>
        <v>0</v>
      </c>
      <c r="J194" s="43">
        <f>MATCH(G194,I$140:I$238,0)</f>
        <v>0</v>
      </c>
      <c r="K194" s="38">
        <f>INDEX(B$140:B$238,J194,1)</f>
        <v>0</v>
      </c>
      <c r="L194" s="38">
        <f>L193+INDEX(C$140:C$238,J194,1)</f>
        <v>0</v>
      </c>
      <c r="M194" s="38">
        <f>M193+IF(ISNUMBER(K194),(K194-K193)*L193,0)</f>
        <v>0</v>
      </c>
      <c r="N194" s="38">
        <f>IF((M193&gt;0)=(M194&gt;0),"",K194-M194/L193)</f>
        <v>0</v>
      </c>
      <c r="O194" s="17"/>
    </row>
    <row r="195" spans="1:15">
      <c r="A195" s="4" t="s">
        <v>1300</v>
      </c>
      <c r="B195" s="38">
        <f>C34</f>
        <v>0</v>
      </c>
      <c r="C195" s="38">
        <f>C78</f>
        <v>0</v>
      </c>
      <c r="D195" s="38">
        <f>IF(ISNUMBER(B195),0,C195)</f>
        <v>0</v>
      </c>
      <c r="E195" s="38">
        <f>MAX($B$110,B195)*C195</f>
        <v>0</v>
      </c>
      <c r="F195" s="43">
        <f>RANK(B195,B$140:B$238,1)</f>
        <v>0</v>
      </c>
      <c r="G195" s="37">
        <v>56</v>
      </c>
      <c r="H195" s="43">
        <f>IF(ISERROR(F195),100,F195)*99+G195</f>
        <v>0</v>
      </c>
      <c r="I195" s="43">
        <f>RANK(H195,H$140:H$238,1)</f>
        <v>0</v>
      </c>
      <c r="J195" s="43">
        <f>MATCH(G195,I$140:I$238,0)</f>
        <v>0</v>
      </c>
      <c r="K195" s="38">
        <f>INDEX(B$140:B$238,J195,1)</f>
        <v>0</v>
      </c>
      <c r="L195" s="38">
        <f>L194+INDEX(C$140:C$238,J195,1)</f>
        <v>0</v>
      </c>
      <c r="M195" s="38">
        <f>M194+IF(ISNUMBER(K195),(K195-K194)*L194,0)</f>
        <v>0</v>
      </c>
      <c r="N195" s="38">
        <f>IF((M194&gt;0)=(M195&gt;0),"",K195-M195/L194)</f>
        <v>0</v>
      </c>
      <c r="O195" s="17"/>
    </row>
    <row r="196" spans="1:15">
      <c r="A196" s="4" t="s">
        <v>1301</v>
      </c>
      <c r="B196" s="38">
        <f>C35</f>
        <v>0</v>
      </c>
      <c r="C196" s="38">
        <f>C79</f>
        <v>0</v>
      </c>
      <c r="D196" s="38">
        <f>IF(ISNUMBER(B196),0,C196)</f>
        <v>0</v>
      </c>
      <c r="E196" s="38">
        <f>MAX($B$110,B196)*C196</f>
        <v>0</v>
      </c>
      <c r="F196" s="43">
        <f>RANK(B196,B$140:B$238,1)</f>
        <v>0</v>
      </c>
      <c r="G196" s="37">
        <v>57</v>
      </c>
      <c r="H196" s="43">
        <f>IF(ISERROR(F196),100,F196)*99+G196</f>
        <v>0</v>
      </c>
      <c r="I196" s="43">
        <f>RANK(H196,H$140:H$238,1)</f>
        <v>0</v>
      </c>
      <c r="J196" s="43">
        <f>MATCH(G196,I$140:I$238,0)</f>
        <v>0</v>
      </c>
      <c r="K196" s="38">
        <f>INDEX(B$140:B$238,J196,1)</f>
        <v>0</v>
      </c>
      <c r="L196" s="38">
        <f>L195+INDEX(C$140:C$238,J196,1)</f>
        <v>0</v>
      </c>
      <c r="M196" s="38">
        <f>M195+IF(ISNUMBER(K196),(K196-K195)*L195,0)</f>
        <v>0</v>
      </c>
      <c r="N196" s="38">
        <f>IF((M195&gt;0)=(M196&gt;0),"",K196-M196/L195)</f>
        <v>0</v>
      </c>
      <c r="O196" s="17"/>
    </row>
    <row r="197" spans="1:15">
      <c r="A197" s="4" t="s">
        <v>1302</v>
      </c>
      <c r="B197" s="38">
        <f>C36</f>
        <v>0</v>
      </c>
      <c r="C197" s="38">
        <f>C80</f>
        <v>0</v>
      </c>
      <c r="D197" s="38">
        <f>IF(ISNUMBER(B197),0,C197)</f>
        <v>0</v>
      </c>
      <c r="E197" s="38">
        <f>MAX($B$110,B197)*C197</f>
        <v>0</v>
      </c>
      <c r="F197" s="43">
        <f>RANK(B197,B$140:B$238,1)</f>
        <v>0</v>
      </c>
      <c r="G197" s="37">
        <v>58</v>
      </c>
      <c r="H197" s="43">
        <f>IF(ISERROR(F197),100,F197)*99+G197</f>
        <v>0</v>
      </c>
      <c r="I197" s="43">
        <f>RANK(H197,H$140:H$238,1)</f>
        <v>0</v>
      </c>
      <c r="J197" s="43">
        <f>MATCH(G197,I$140:I$238,0)</f>
        <v>0</v>
      </c>
      <c r="K197" s="38">
        <f>INDEX(B$140:B$238,J197,1)</f>
        <v>0</v>
      </c>
      <c r="L197" s="38">
        <f>L196+INDEX(C$140:C$238,J197,1)</f>
        <v>0</v>
      </c>
      <c r="M197" s="38">
        <f>M196+IF(ISNUMBER(K197),(K197-K196)*L196,0)</f>
        <v>0</v>
      </c>
      <c r="N197" s="38">
        <f>IF((M196&gt;0)=(M197&gt;0),"",K197-M197/L196)</f>
        <v>0</v>
      </c>
      <c r="O197" s="17"/>
    </row>
    <row r="198" spans="1:15">
      <c r="A198" s="4" t="s">
        <v>1303</v>
      </c>
      <c r="B198" s="38">
        <f>C37</f>
        <v>0</v>
      </c>
      <c r="C198" s="38">
        <f>C81</f>
        <v>0</v>
      </c>
      <c r="D198" s="38">
        <f>IF(ISNUMBER(B198),0,C198)</f>
        <v>0</v>
      </c>
      <c r="E198" s="38">
        <f>MAX($B$110,B198)*C198</f>
        <v>0</v>
      </c>
      <c r="F198" s="43">
        <f>RANK(B198,B$140:B$238,1)</f>
        <v>0</v>
      </c>
      <c r="G198" s="37">
        <v>59</v>
      </c>
      <c r="H198" s="43">
        <f>IF(ISERROR(F198),100,F198)*99+G198</f>
        <v>0</v>
      </c>
      <c r="I198" s="43">
        <f>RANK(H198,H$140:H$238,1)</f>
        <v>0</v>
      </c>
      <c r="J198" s="43">
        <f>MATCH(G198,I$140:I$238,0)</f>
        <v>0</v>
      </c>
      <c r="K198" s="38">
        <f>INDEX(B$140:B$238,J198,1)</f>
        <v>0</v>
      </c>
      <c r="L198" s="38">
        <f>L197+INDEX(C$140:C$238,J198,1)</f>
        <v>0</v>
      </c>
      <c r="M198" s="38">
        <f>M197+IF(ISNUMBER(K198),(K198-K197)*L197,0)</f>
        <v>0</v>
      </c>
      <c r="N198" s="38">
        <f>IF((M197&gt;0)=(M198&gt;0),"",K198-M198/L197)</f>
        <v>0</v>
      </c>
      <c r="O198" s="17"/>
    </row>
    <row r="199" spans="1:15">
      <c r="A199" s="4" t="s">
        <v>1304</v>
      </c>
      <c r="B199" s="38">
        <f>C38</f>
        <v>0</v>
      </c>
      <c r="C199" s="38">
        <f>C82</f>
        <v>0</v>
      </c>
      <c r="D199" s="38">
        <f>IF(ISNUMBER(B199),0,C199)</f>
        <v>0</v>
      </c>
      <c r="E199" s="38">
        <f>MAX($B$110,B199)*C199</f>
        <v>0</v>
      </c>
      <c r="F199" s="43">
        <f>RANK(B199,B$140:B$238,1)</f>
        <v>0</v>
      </c>
      <c r="G199" s="37">
        <v>60</v>
      </c>
      <c r="H199" s="43">
        <f>IF(ISERROR(F199),100,F199)*99+G199</f>
        <v>0</v>
      </c>
      <c r="I199" s="43">
        <f>RANK(H199,H$140:H$238,1)</f>
        <v>0</v>
      </c>
      <c r="J199" s="43">
        <f>MATCH(G199,I$140:I$238,0)</f>
        <v>0</v>
      </c>
      <c r="K199" s="38">
        <f>INDEX(B$140:B$238,J199,1)</f>
        <v>0</v>
      </c>
      <c r="L199" s="38">
        <f>L198+INDEX(C$140:C$238,J199,1)</f>
        <v>0</v>
      </c>
      <c r="M199" s="38">
        <f>M198+IF(ISNUMBER(K199),(K199-K198)*L198,0)</f>
        <v>0</v>
      </c>
      <c r="N199" s="38">
        <f>IF((M198&gt;0)=(M199&gt;0),"",K199-M199/L198)</f>
        <v>0</v>
      </c>
      <c r="O199" s="17"/>
    </row>
    <row r="200" spans="1:15">
      <c r="A200" s="4" t="s">
        <v>1305</v>
      </c>
      <c r="B200" s="38">
        <f>C39</f>
        <v>0</v>
      </c>
      <c r="C200" s="38">
        <f>C83</f>
        <v>0</v>
      </c>
      <c r="D200" s="38">
        <f>IF(ISNUMBER(B200),0,C200)</f>
        <v>0</v>
      </c>
      <c r="E200" s="38">
        <f>MAX($B$110,B200)*C200</f>
        <v>0</v>
      </c>
      <c r="F200" s="43">
        <f>RANK(B200,B$140:B$238,1)</f>
        <v>0</v>
      </c>
      <c r="G200" s="37">
        <v>61</v>
      </c>
      <c r="H200" s="43">
        <f>IF(ISERROR(F200),100,F200)*99+G200</f>
        <v>0</v>
      </c>
      <c r="I200" s="43">
        <f>RANK(H200,H$140:H$238,1)</f>
        <v>0</v>
      </c>
      <c r="J200" s="43">
        <f>MATCH(G200,I$140:I$238,0)</f>
        <v>0</v>
      </c>
      <c r="K200" s="38">
        <f>INDEX(B$140:B$238,J200,1)</f>
        <v>0</v>
      </c>
      <c r="L200" s="38">
        <f>L199+INDEX(C$140:C$238,J200,1)</f>
        <v>0</v>
      </c>
      <c r="M200" s="38">
        <f>M199+IF(ISNUMBER(K200),(K200-K199)*L199,0)</f>
        <v>0</v>
      </c>
      <c r="N200" s="38">
        <f>IF((M199&gt;0)=(M200&gt;0),"",K200-M200/L199)</f>
        <v>0</v>
      </c>
      <c r="O200" s="17"/>
    </row>
    <row r="201" spans="1:15">
      <c r="A201" s="4" t="s">
        <v>1306</v>
      </c>
      <c r="B201" s="38">
        <f>C40</f>
        <v>0</v>
      </c>
      <c r="C201" s="38">
        <f>C84</f>
        <v>0</v>
      </c>
      <c r="D201" s="38">
        <f>IF(ISNUMBER(B201),0,C201)</f>
        <v>0</v>
      </c>
      <c r="E201" s="38">
        <f>MAX($B$110,B201)*C201</f>
        <v>0</v>
      </c>
      <c r="F201" s="43">
        <f>RANK(B201,B$140:B$238,1)</f>
        <v>0</v>
      </c>
      <c r="G201" s="37">
        <v>62</v>
      </c>
      <c r="H201" s="43">
        <f>IF(ISERROR(F201),100,F201)*99+G201</f>
        <v>0</v>
      </c>
      <c r="I201" s="43">
        <f>RANK(H201,H$140:H$238,1)</f>
        <v>0</v>
      </c>
      <c r="J201" s="43">
        <f>MATCH(G201,I$140:I$238,0)</f>
        <v>0</v>
      </c>
      <c r="K201" s="38">
        <f>INDEX(B$140:B$238,J201,1)</f>
        <v>0</v>
      </c>
      <c r="L201" s="38">
        <f>L200+INDEX(C$140:C$238,J201,1)</f>
        <v>0</v>
      </c>
      <c r="M201" s="38">
        <f>M200+IF(ISNUMBER(K201),(K201-K200)*L200,0)</f>
        <v>0</v>
      </c>
      <c r="N201" s="38">
        <f>IF((M200&gt;0)=(M201&gt;0),"",K201-M201/L200)</f>
        <v>0</v>
      </c>
      <c r="O201" s="17"/>
    </row>
    <row r="202" spans="1:15">
      <c r="A202" s="4" t="s">
        <v>1307</v>
      </c>
      <c r="B202" s="38">
        <f>C41</f>
        <v>0</v>
      </c>
      <c r="C202" s="38">
        <f>C85</f>
        <v>0</v>
      </c>
      <c r="D202" s="38">
        <f>IF(ISNUMBER(B202),0,C202)</f>
        <v>0</v>
      </c>
      <c r="E202" s="38">
        <f>MAX($B$110,B202)*C202</f>
        <v>0</v>
      </c>
      <c r="F202" s="43">
        <f>RANK(B202,B$140:B$238,1)</f>
        <v>0</v>
      </c>
      <c r="G202" s="37">
        <v>63</v>
      </c>
      <c r="H202" s="43">
        <f>IF(ISERROR(F202),100,F202)*99+G202</f>
        <v>0</v>
      </c>
      <c r="I202" s="43">
        <f>RANK(H202,H$140:H$238,1)</f>
        <v>0</v>
      </c>
      <c r="J202" s="43">
        <f>MATCH(G202,I$140:I$238,0)</f>
        <v>0</v>
      </c>
      <c r="K202" s="38">
        <f>INDEX(B$140:B$238,J202,1)</f>
        <v>0</v>
      </c>
      <c r="L202" s="38">
        <f>L201+INDEX(C$140:C$238,J202,1)</f>
        <v>0</v>
      </c>
      <c r="M202" s="38">
        <f>M201+IF(ISNUMBER(K202),(K202-K201)*L201,0)</f>
        <v>0</v>
      </c>
      <c r="N202" s="38">
        <f>IF((M201&gt;0)=(M202&gt;0),"",K202-M202/L201)</f>
        <v>0</v>
      </c>
      <c r="O202" s="17"/>
    </row>
    <row r="203" spans="1:15">
      <c r="A203" s="4" t="s">
        <v>1308</v>
      </c>
      <c r="B203" s="38">
        <f>C42</f>
        <v>0</v>
      </c>
      <c r="C203" s="38">
        <f>C86</f>
        <v>0</v>
      </c>
      <c r="D203" s="38">
        <f>IF(ISNUMBER(B203),0,C203)</f>
        <v>0</v>
      </c>
      <c r="E203" s="38">
        <f>MAX($B$110,B203)*C203</f>
        <v>0</v>
      </c>
      <c r="F203" s="43">
        <f>RANK(B203,B$140:B$238,1)</f>
        <v>0</v>
      </c>
      <c r="G203" s="37">
        <v>64</v>
      </c>
      <c r="H203" s="43">
        <f>IF(ISERROR(F203),100,F203)*99+G203</f>
        <v>0</v>
      </c>
      <c r="I203" s="43">
        <f>RANK(H203,H$140:H$238,1)</f>
        <v>0</v>
      </c>
      <c r="J203" s="43">
        <f>MATCH(G203,I$140:I$238,0)</f>
        <v>0</v>
      </c>
      <c r="K203" s="38">
        <f>INDEX(B$140:B$238,J203,1)</f>
        <v>0</v>
      </c>
      <c r="L203" s="38">
        <f>L202+INDEX(C$140:C$238,J203,1)</f>
        <v>0</v>
      </c>
      <c r="M203" s="38">
        <f>M202+IF(ISNUMBER(K203),(K203-K202)*L202,0)</f>
        <v>0</v>
      </c>
      <c r="N203" s="38">
        <f>IF((M202&gt;0)=(M203&gt;0),"",K203-M203/L202)</f>
        <v>0</v>
      </c>
      <c r="O203" s="17"/>
    </row>
    <row r="204" spans="1:15">
      <c r="A204" s="4" t="s">
        <v>1309</v>
      </c>
      <c r="B204" s="38">
        <f>C43</f>
        <v>0</v>
      </c>
      <c r="C204" s="38">
        <f>C87</f>
        <v>0</v>
      </c>
      <c r="D204" s="38">
        <f>IF(ISNUMBER(B204),0,C204)</f>
        <v>0</v>
      </c>
      <c r="E204" s="38">
        <f>MAX($B$110,B204)*C204</f>
        <v>0</v>
      </c>
      <c r="F204" s="43">
        <f>RANK(B204,B$140:B$238,1)</f>
        <v>0</v>
      </c>
      <c r="G204" s="37">
        <v>65</v>
      </c>
      <c r="H204" s="43">
        <f>IF(ISERROR(F204),100,F204)*99+G204</f>
        <v>0</v>
      </c>
      <c r="I204" s="43">
        <f>RANK(H204,H$140:H$238,1)</f>
        <v>0</v>
      </c>
      <c r="J204" s="43">
        <f>MATCH(G204,I$140:I$238,0)</f>
        <v>0</v>
      </c>
      <c r="K204" s="38">
        <f>INDEX(B$140:B$238,J204,1)</f>
        <v>0</v>
      </c>
      <c r="L204" s="38">
        <f>L203+INDEX(C$140:C$238,J204,1)</f>
        <v>0</v>
      </c>
      <c r="M204" s="38">
        <f>M203+IF(ISNUMBER(K204),(K204-K203)*L203,0)</f>
        <v>0</v>
      </c>
      <c r="N204" s="38">
        <f>IF((M203&gt;0)=(M204&gt;0),"",K204-M204/L203)</f>
        <v>0</v>
      </c>
      <c r="O204" s="17"/>
    </row>
    <row r="205" spans="1:15">
      <c r="A205" s="4" t="s">
        <v>1310</v>
      </c>
      <c r="B205" s="38">
        <f>C44</f>
        <v>0</v>
      </c>
      <c r="C205" s="38">
        <f>C88</f>
        <v>0</v>
      </c>
      <c r="D205" s="38">
        <f>IF(ISNUMBER(B205),0,C205)</f>
        <v>0</v>
      </c>
      <c r="E205" s="38">
        <f>MAX($B$110,B205)*C205</f>
        <v>0</v>
      </c>
      <c r="F205" s="43">
        <f>RANK(B205,B$140:B$238,1)</f>
        <v>0</v>
      </c>
      <c r="G205" s="37">
        <v>66</v>
      </c>
      <c r="H205" s="43">
        <f>IF(ISERROR(F205),100,F205)*99+G205</f>
        <v>0</v>
      </c>
      <c r="I205" s="43">
        <f>RANK(H205,H$140:H$238,1)</f>
        <v>0</v>
      </c>
      <c r="J205" s="43">
        <f>MATCH(G205,I$140:I$238,0)</f>
        <v>0</v>
      </c>
      <c r="K205" s="38">
        <f>INDEX(B$140:B$238,J205,1)</f>
        <v>0</v>
      </c>
      <c r="L205" s="38">
        <f>L204+INDEX(C$140:C$238,J205,1)</f>
        <v>0</v>
      </c>
      <c r="M205" s="38">
        <f>M204+IF(ISNUMBER(K205),(K205-K204)*L204,0)</f>
        <v>0</v>
      </c>
      <c r="N205" s="38">
        <f>IF((M204&gt;0)=(M205&gt;0),"",K205-M205/L204)</f>
        <v>0</v>
      </c>
      <c r="O205" s="17"/>
    </row>
    <row r="206" spans="1:15">
      <c r="A206" s="4" t="s">
        <v>1311</v>
      </c>
      <c r="B206" s="38">
        <f>D12</f>
        <v>0</v>
      </c>
      <c r="C206" s="38">
        <f>D56</f>
        <v>0</v>
      </c>
      <c r="D206" s="38">
        <f>IF(ISNUMBER(B206),0,C206)</f>
        <v>0</v>
      </c>
      <c r="E206" s="38">
        <f>MAX($B$110,B206)*C206</f>
        <v>0</v>
      </c>
      <c r="F206" s="43">
        <f>RANK(B206,B$140:B$238,1)</f>
        <v>0</v>
      </c>
      <c r="G206" s="37">
        <v>67</v>
      </c>
      <c r="H206" s="43">
        <f>IF(ISERROR(F206),100,F206)*99+G206</f>
        <v>0</v>
      </c>
      <c r="I206" s="43">
        <f>RANK(H206,H$140:H$238,1)</f>
        <v>0</v>
      </c>
      <c r="J206" s="43">
        <f>MATCH(G206,I$140:I$238,0)</f>
        <v>0</v>
      </c>
      <c r="K206" s="38">
        <f>INDEX(B$140:B$238,J206,1)</f>
        <v>0</v>
      </c>
      <c r="L206" s="38">
        <f>L205+INDEX(C$140:C$238,J206,1)</f>
        <v>0</v>
      </c>
      <c r="M206" s="38">
        <f>M205+IF(ISNUMBER(K206),(K206-K205)*L205,0)</f>
        <v>0</v>
      </c>
      <c r="N206" s="38">
        <f>IF((M205&gt;0)=(M206&gt;0),"",K206-M206/L205)</f>
        <v>0</v>
      </c>
      <c r="O206" s="17"/>
    </row>
    <row r="207" spans="1:15">
      <c r="A207" s="4" t="s">
        <v>1312</v>
      </c>
      <c r="B207" s="38">
        <f>D13</f>
        <v>0</v>
      </c>
      <c r="C207" s="38">
        <f>D57</f>
        <v>0</v>
      </c>
      <c r="D207" s="38">
        <f>IF(ISNUMBER(B207),0,C207)</f>
        <v>0</v>
      </c>
      <c r="E207" s="38">
        <f>MAX($B$110,B207)*C207</f>
        <v>0</v>
      </c>
      <c r="F207" s="43">
        <f>RANK(B207,B$140:B$238,1)</f>
        <v>0</v>
      </c>
      <c r="G207" s="37">
        <v>68</v>
      </c>
      <c r="H207" s="43">
        <f>IF(ISERROR(F207),100,F207)*99+G207</f>
        <v>0</v>
      </c>
      <c r="I207" s="43">
        <f>RANK(H207,H$140:H$238,1)</f>
        <v>0</v>
      </c>
      <c r="J207" s="43">
        <f>MATCH(G207,I$140:I$238,0)</f>
        <v>0</v>
      </c>
      <c r="K207" s="38">
        <f>INDEX(B$140:B$238,J207,1)</f>
        <v>0</v>
      </c>
      <c r="L207" s="38">
        <f>L206+INDEX(C$140:C$238,J207,1)</f>
        <v>0</v>
      </c>
      <c r="M207" s="38">
        <f>M206+IF(ISNUMBER(K207),(K207-K206)*L206,0)</f>
        <v>0</v>
      </c>
      <c r="N207" s="38">
        <f>IF((M206&gt;0)=(M207&gt;0),"",K207-M207/L206)</f>
        <v>0</v>
      </c>
      <c r="O207" s="17"/>
    </row>
    <row r="208" spans="1:15">
      <c r="A208" s="4" t="s">
        <v>1313</v>
      </c>
      <c r="B208" s="38">
        <f>D14</f>
        <v>0</v>
      </c>
      <c r="C208" s="38">
        <f>D58</f>
        <v>0</v>
      </c>
      <c r="D208" s="38">
        <f>IF(ISNUMBER(B208),0,C208)</f>
        <v>0</v>
      </c>
      <c r="E208" s="38">
        <f>MAX($B$110,B208)*C208</f>
        <v>0</v>
      </c>
      <c r="F208" s="43">
        <f>RANK(B208,B$140:B$238,1)</f>
        <v>0</v>
      </c>
      <c r="G208" s="37">
        <v>69</v>
      </c>
      <c r="H208" s="43">
        <f>IF(ISERROR(F208),100,F208)*99+G208</f>
        <v>0</v>
      </c>
      <c r="I208" s="43">
        <f>RANK(H208,H$140:H$238,1)</f>
        <v>0</v>
      </c>
      <c r="J208" s="43">
        <f>MATCH(G208,I$140:I$238,0)</f>
        <v>0</v>
      </c>
      <c r="K208" s="38">
        <f>INDEX(B$140:B$238,J208,1)</f>
        <v>0</v>
      </c>
      <c r="L208" s="38">
        <f>L207+INDEX(C$140:C$238,J208,1)</f>
        <v>0</v>
      </c>
      <c r="M208" s="38">
        <f>M207+IF(ISNUMBER(K208),(K208-K207)*L207,0)</f>
        <v>0</v>
      </c>
      <c r="N208" s="38">
        <f>IF((M207&gt;0)=(M208&gt;0),"",K208-M208/L207)</f>
        <v>0</v>
      </c>
      <c r="O208" s="17"/>
    </row>
    <row r="209" spans="1:15">
      <c r="A209" s="4" t="s">
        <v>1314</v>
      </c>
      <c r="B209" s="38">
        <f>D15</f>
        <v>0</v>
      </c>
      <c r="C209" s="38">
        <f>D59</f>
        <v>0</v>
      </c>
      <c r="D209" s="38">
        <f>IF(ISNUMBER(B209),0,C209)</f>
        <v>0</v>
      </c>
      <c r="E209" s="38">
        <f>MAX($B$110,B209)*C209</f>
        <v>0</v>
      </c>
      <c r="F209" s="43">
        <f>RANK(B209,B$140:B$238,1)</f>
        <v>0</v>
      </c>
      <c r="G209" s="37">
        <v>70</v>
      </c>
      <c r="H209" s="43">
        <f>IF(ISERROR(F209),100,F209)*99+G209</f>
        <v>0</v>
      </c>
      <c r="I209" s="43">
        <f>RANK(H209,H$140:H$238,1)</f>
        <v>0</v>
      </c>
      <c r="J209" s="43">
        <f>MATCH(G209,I$140:I$238,0)</f>
        <v>0</v>
      </c>
      <c r="K209" s="38">
        <f>INDEX(B$140:B$238,J209,1)</f>
        <v>0</v>
      </c>
      <c r="L209" s="38">
        <f>L208+INDEX(C$140:C$238,J209,1)</f>
        <v>0</v>
      </c>
      <c r="M209" s="38">
        <f>M208+IF(ISNUMBER(K209),(K209-K208)*L208,0)</f>
        <v>0</v>
      </c>
      <c r="N209" s="38">
        <f>IF((M208&gt;0)=(M209&gt;0),"",K209-M209/L208)</f>
        <v>0</v>
      </c>
      <c r="O209" s="17"/>
    </row>
    <row r="210" spans="1:15">
      <c r="A210" s="4" t="s">
        <v>1315</v>
      </c>
      <c r="B210" s="38">
        <f>D16</f>
        <v>0</v>
      </c>
      <c r="C210" s="38">
        <f>D60</f>
        <v>0</v>
      </c>
      <c r="D210" s="38">
        <f>IF(ISNUMBER(B210),0,C210)</f>
        <v>0</v>
      </c>
      <c r="E210" s="38">
        <f>MAX($B$110,B210)*C210</f>
        <v>0</v>
      </c>
      <c r="F210" s="43">
        <f>RANK(B210,B$140:B$238,1)</f>
        <v>0</v>
      </c>
      <c r="G210" s="37">
        <v>71</v>
      </c>
      <c r="H210" s="43">
        <f>IF(ISERROR(F210),100,F210)*99+G210</f>
        <v>0</v>
      </c>
      <c r="I210" s="43">
        <f>RANK(H210,H$140:H$238,1)</f>
        <v>0</v>
      </c>
      <c r="J210" s="43">
        <f>MATCH(G210,I$140:I$238,0)</f>
        <v>0</v>
      </c>
      <c r="K210" s="38">
        <f>INDEX(B$140:B$238,J210,1)</f>
        <v>0</v>
      </c>
      <c r="L210" s="38">
        <f>L209+INDEX(C$140:C$238,J210,1)</f>
        <v>0</v>
      </c>
      <c r="M210" s="38">
        <f>M209+IF(ISNUMBER(K210),(K210-K209)*L209,0)</f>
        <v>0</v>
      </c>
      <c r="N210" s="38">
        <f>IF((M209&gt;0)=(M210&gt;0),"",K210-M210/L209)</f>
        <v>0</v>
      </c>
      <c r="O210" s="17"/>
    </row>
    <row r="211" spans="1:15">
      <c r="A211" s="4" t="s">
        <v>1316</v>
      </c>
      <c r="B211" s="38">
        <f>D17</f>
        <v>0</v>
      </c>
      <c r="C211" s="38">
        <f>D61</f>
        <v>0</v>
      </c>
      <c r="D211" s="38">
        <f>IF(ISNUMBER(B211),0,C211)</f>
        <v>0</v>
      </c>
      <c r="E211" s="38">
        <f>MAX($B$110,B211)*C211</f>
        <v>0</v>
      </c>
      <c r="F211" s="43">
        <f>RANK(B211,B$140:B$238,1)</f>
        <v>0</v>
      </c>
      <c r="G211" s="37">
        <v>72</v>
      </c>
      <c r="H211" s="43">
        <f>IF(ISERROR(F211),100,F211)*99+G211</f>
        <v>0</v>
      </c>
      <c r="I211" s="43">
        <f>RANK(H211,H$140:H$238,1)</f>
        <v>0</v>
      </c>
      <c r="J211" s="43">
        <f>MATCH(G211,I$140:I$238,0)</f>
        <v>0</v>
      </c>
      <c r="K211" s="38">
        <f>INDEX(B$140:B$238,J211,1)</f>
        <v>0</v>
      </c>
      <c r="L211" s="38">
        <f>L210+INDEX(C$140:C$238,J211,1)</f>
        <v>0</v>
      </c>
      <c r="M211" s="38">
        <f>M210+IF(ISNUMBER(K211),(K211-K210)*L210,0)</f>
        <v>0</v>
      </c>
      <c r="N211" s="38">
        <f>IF((M210&gt;0)=(M211&gt;0),"",K211-M211/L210)</f>
        <v>0</v>
      </c>
      <c r="O211" s="17"/>
    </row>
    <row r="212" spans="1:15">
      <c r="A212" s="4" t="s">
        <v>1317</v>
      </c>
      <c r="B212" s="38">
        <f>D18</f>
        <v>0</v>
      </c>
      <c r="C212" s="38">
        <f>D62</f>
        <v>0</v>
      </c>
      <c r="D212" s="38">
        <f>IF(ISNUMBER(B212),0,C212)</f>
        <v>0</v>
      </c>
      <c r="E212" s="38">
        <f>MAX($B$110,B212)*C212</f>
        <v>0</v>
      </c>
      <c r="F212" s="43">
        <f>RANK(B212,B$140:B$238,1)</f>
        <v>0</v>
      </c>
      <c r="G212" s="37">
        <v>73</v>
      </c>
      <c r="H212" s="43">
        <f>IF(ISERROR(F212),100,F212)*99+G212</f>
        <v>0</v>
      </c>
      <c r="I212" s="43">
        <f>RANK(H212,H$140:H$238,1)</f>
        <v>0</v>
      </c>
      <c r="J212" s="43">
        <f>MATCH(G212,I$140:I$238,0)</f>
        <v>0</v>
      </c>
      <c r="K212" s="38">
        <f>INDEX(B$140:B$238,J212,1)</f>
        <v>0</v>
      </c>
      <c r="L212" s="38">
        <f>L211+INDEX(C$140:C$238,J212,1)</f>
        <v>0</v>
      </c>
      <c r="M212" s="38">
        <f>M211+IF(ISNUMBER(K212),(K212-K211)*L211,0)</f>
        <v>0</v>
      </c>
      <c r="N212" s="38">
        <f>IF((M211&gt;0)=(M212&gt;0),"",K212-M212/L211)</f>
        <v>0</v>
      </c>
      <c r="O212" s="17"/>
    </row>
    <row r="213" spans="1:15">
      <c r="A213" s="4" t="s">
        <v>1318</v>
      </c>
      <c r="B213" s="38">
        <f>D19</f>
        <v>0</v>
      </c>
      <c r="C213" s="38">
        <f>D63</f>
        <v>0</v>
      </c>
      <c r="D213" s="38">
        <f>IF(ISNUMBER(B213),0,C213)</f>
        <v>0</v>
      </c>
      <c r="E213" s="38">
        <f>MAX($B$110,B213)*C213</f>
        <v>0</v>
      </c>
      <c r="F213" s="43">
        <f>RANK(B213,B$140:B$238,1)</f>
        <v>0</v>
      </c>
      <c r="G213" s="37">
        <v>74</v>
      </c>
      <c r="H213" s="43">
        <f>IF(ISERROR(F213),100,F213)*99+G213</f>
        <v>0</v>
      </c>
      <c r="I213" s="43">
        <f>RANK(H213,H$140:H$238,1)</f>
        <v>0</v>
      </c>
      <c r="J213" s="43">
        <f>MATCH(G213,I$140:I$238,0)</f>
        <v>0</v>
      </c>
      <c r="K213" s="38">
        <f>INDEX(B$140:B$238,J213,1)</f>
        <v>0</v>
      </c>
      <c r="L213" s="38">
        <f>L212+INDEX(C$140:C$238,J213,1)</f>
        <v>0</v>
      </c>
      <c r="M213" s="38">
        <f>M212+IF(ISNUMBER(K213),(K213-K212)*L212,0)</f>
        <v>0</v>
      </c>
      <c r="N213" s="38">
        <f>IF((M212&gt;0)=(M213&gt;0),"",K213-M213/L212)</f>
        <v>0</v>
      </c>
      <c r="O213" s="17"/>
    </row>
    <row r="214" spans="1:15">
      <c r="A214" s="4" t="s">
        <v>1319</v>
      </c>
      <c r="B214" s="38">
        <f>D20</f>
        <v>0</v>
      </c>
      <c r="C214" s="38">
        <f>D64</f>
        <v>0</v>
      </c>
      <c r="D214" s="38">
        <f>IF(ISNUMBER(B214),0,C214)</f>
        <v>0</v>
      </c>
      <c r="E214" s="38">
        <f>MAX($B$110,B214)*C214</f>
        <v>0</v>
      </c>
      <c r="F214" s="43">
        <f>RANK(B214,B$140:B$238,1)</f>
        <v>0</v>
      </c>
      <c r="G214" s="37">
        <v>75</v>
      </c>
      <c r="H214" s="43">
        <f>IF(ISERROR(F214),100,F214)*99+G214</f>
        <v>0</v>
      </c>
      <c r="I214" s="43">
        <f>RANK(H214,H$140:H$238,1)</f>
        <v>0</v>
      </c>
      <c r="J214" s="43">
        <f>MATCH(G214,I$140:I$238,0)</f>
        <v>0</v>
      </c>
      <c r="K214" s="38">
        <f>INDEX(B$140:B$238,J214,1)</f>
        <v>0</v>
      </c>
      <c r="L214" s="38">
        <f>L213+INDEX(C$140:C$238,J214,1)</f>
        <v>0</v>
      </c>
      <c r="M214" s="38">
        <f>M213+IF(ISNUMBER(K214),(K214-K213)*L213,0)</f>
        <v>0</v>
      </c>
      <c r="N214" s="38">
        <f>IF((M213&gt;0)=(M214&gt;0),"",K214-M214/L213)</f>
        <v>0</v>
      </c>
      <c r="O214" s="17"/>
    </row>
    <row r="215" spans="1:15">
      <c r="A215" s="4" t="s">
        <v>1320</v>
      </c>
      <c r="B215" s="38">
        <f>D21</f>
        <v>0</v>
      </c>
      <c r="C215" s="38">
        <f>D65</f>
        <v>0</v>
      </c>
      <c r="D215" s="38">
        <f>IF(ISNUMBER(B215),0,C215)</f>
        <v>0</v>
      </c>
      <c r="E215" s="38">
        <f>MAX($B$110,B215)*C215</f>
        <v>0</v>
      </c>
      <c r="F215" s="43">
        <f>RANK(B215,B$140:B$238,1)</f>
        <v>0</v>
      </c>
      <c r="G215" s="37">
        <v>76</v>
      </c>
      <c r="H215" s="43">
        <f>IF(ISERROR(F215),100,F215)*99+G215</f>
        <v>0</v>
      </c>
      <c r="I215" s="43">
        <f>RANK(H215,H$140:H$238,1)</f>
        <v>0</v>
      </c>
      <c r="J215" s="43">
        <f>MATCH(G215,I$140:I$238,0)</f>
        <v>0</v>
      </c>
      <c r="K215" s="38">
        <f>INDEX(B$140:B$238,J215,1)</f>
        <v>0</v>
      </c>
      <c r="L215" s="38">
        <f>L214+INDEX(C$140:C$238,J215,1)</f>
        <v>0</v>
      </c>
      <c r="M215" s="38">
        <f>M214+IF(ISNUMBER(K215),(K215-K214)*L214,0)</f>
        <v>0</v>
      </c>
      <c r="N215" s="38">
        <f>IF((M214&gt;0)=(M215&gt;0),"",K215-M215/L214)</f>
        <v>0</v>
      </c>
      <c r="O215" s="17"/>
    </row>
    <row r="216" spans="1:15">
      <c r="A216" s="4" t="s">
        <v>1321</v>
      </c>
      <c r="B216" s="38">
        <f>D22</f>
        <v>0</v>
      </c>
      <c r="C216" s="38">
        <f>D66</f>
        <v>0</v>
      </c>
      <c r="D216" s="38">
        <f>IF(ISNUMBER(B216),0,C216)</f>
        <v>0</v>
      </c>
      <c r="E216" s="38">
        <f>MAX($B$110,B216)*C216</f>
        <v>0</v>
      </c>
      <c r="F216" s="43">
        <f>RANK(B216,B$140:B$238,1)</f>
        <v>0</v>
      </c>
      <c r="G216" s="37">
        <v>77</v>
      </c>
      <c r="H216" s="43">
        <f>IF(ISERROR(F216),100,F216)*99+G216</f>
        <v>0</v>
      </c>
      <c r="I216" s="43">
        <f>RANK(H216,H$140:H$238,1)</f>
        <v>0</v>
      </c>
      <c r="J216" s="43">
        <f>MATCH(G216,I$140:I$238,0)</f>
        <v>0</v>
      </c>
      <c r="K216" s="38">
        <f>INDEX(B$140:B$238,J216,1)</f>
        <v>0</v>
      </c>
      <c r="L216" s="38">
        <f>L215+INDEX(C$140:C$238,J216,1)</f>
        <v>0</v>
      </c>
      <c r="M216" s="38">
        <f>M215+IF(ISNUMBER(K216),(K216-K215)*L215,0)</f>
        <v>0</v>
      </c>
      <c r="N216" s="38">
        <f>IF((M215&gt;0)=(M216&gt;0),"",K216-M216/L215)</f>
        <v>0</v>
      </c>
      <c r="O216" s="17"/>
    </row>
    <row r="217" spans="1:15">
      <c r="A217" s="4" t="s">
        <v>1322</v>
      </c>
      <c r="B217" s="38">
        <f>D23</f>
        <v>0</v>
      </c>
      <c r="C217" s="38">
        <f>D67</f>
        <v>0</v>
      </c>
      <c r="D217" s="38">
        <f>IF(ISNUMBER(B217),0,C217)</f>
        <v>0</v>
      </c>
      <c r="E217" s="38">
        <f>MAX($B$110,B217)*C217</f>
        <v>0</v>
      </c>
      <c r="F217" s="43">
        <f>RANK(B217,B$140:B$238,1)</f>
        <v>0</v>
      </c>
      <c r="G217" s="37">
        <v>78</v>
      </c>
      <c r="H217" s="43">
        <f>IF(ISERROR(F217),100,F217)*99+G217</f>
        <v>0</v>
      </c>
      <c r="I217" s="43">
        <f>RANK(H217,H$140:H$238,1)</f>
        <v>0</v>
      </c>
      <c r="J217" s="43">
        <f>MATCH(G217,I$140:I$238,0)</f>
        <v>0</v>
      </c>
      <c r="K217" s="38">
        <f>INDEX(B$140:B$238,J217,1)</f>
        <v>0</v>
      </c>
      <c r="L217" s="38">
        <f>L216+INDEX(C$140:C$238,J217,1)</f>
        <v>0</v>
      </c>
      <c r="M217" s="38">
        <f>M216+IF(ISNUMBER(K217),(K217-K216)*L216,0)</f>
        <v>0</v>
      </c>
      <c r="N217" s="38">
        <f>IF((M216&gt;0)=(M217&gt;0),"",K217-M217/L216)</f>
        <v>0</v>
      </c>
      <c r="O217" s="17"/>
    </row>
    <row r="218" spans="1:15">
      <c r="A218" s="4" t="s">
        <v>1323</v>
      </c>
      <c r="B218" s="38">
        <f>D24</f>
        <v>0</v>
      </c>
      <c r="C218" s="38">
        <f>D68</f>
        <v>0</v>
      </c>
      <c r="D218" s="38">
        <f>IF(ISNUMBER(B218),0,C218)</f>
        <v>0</v>
      </c>
      <c r="E218" s="38">
        <f>MAX($B$110,B218)*C218</f>
        <v>0</v>
      </c>
      <c r="F218" s="43">
        <f>RANK(B218,B$140:B$238,1)</f>
        <v>0</v>
      </c>
      <c r="G218" s="37">
        <v>79</v>
      </c>
      <c r="H218" s="43">
        <f>IF(ISERROR(F218),100,F218)*99+G218</f>
        <v>0</v>
      </c>
      <c r="I218" s="43">
        <f>RANK(H218,H$140:H$238,1)</f>
        <v>0</v>
      </c>
      <c r="J218" s="43">
        <f>MATCH(G218,I$140:I$238,0)</f>
        <v>0</v>
      </c>
      <c r="K218" s="38">
        <f>INDEX(B$140:B$238,J218,1)</f>
        <v>0</v>
      </c>
      <c r="L218" s="38">
        <f>L217+INDEX(C$140:C$238,J218,1)</f>
        <v>0</v>
      </c>
      <c r="M218" s="38">
        <f>M217+IF(ISNUMBER(K218),(K218-K217)*L217,0)</f>
        <v>0</v>
      </c>
      <c r="N218" s="38">
        <f>IF((M217&gt;0)=(M218&gt;0),"",K218-M218/L217)</f>
        <v>0</v>
      </c>
      <c r="O218" s="17"/>
    </row>
    <row r="219" spans="1:15">
      <c r="A219" s="4" t="s">
        <v>1324</v>
      </c>
      <c r="B219" s="38">
        <f>D25</f>
        <v>0</v>
      </c>
      <c r="C219" s="38">
        <f>D69</f>
        <v>0</v>
      </c>
      <c r="D219" s="38">
        <f>IF(ISNUMBER(B219),0,C219)</f>
        <v>0</v>
      </c>
      <c r="E219" s="38">
        <f>MAX($B$110,B219)*C219</f>
        <v>0</v>
      </c>
      <c r="F219" s="43">
        <f>RANK(B219,B$140:B$238,1)</f>
        <v>0</v>
      </c>
      <c r="G219" s="37">
        <v>80</v>
      </c>
      <c r="H219" s="43">
        <f>IF(ISERROR(F219),100,F219)*99+G219</f>
        <v>0</v>
      </c>
      <c r="I219" s="43">
        <f>RANK(H219,H$140:H$238,1)</f>
        <v>0</v>
      </c>
      <c r="J219" s="43">
        <f>MATCH(G219,I$140:I$238,0)</f>
        <v>0</v>
      </c>
      <c r="K219" s="38">
        <f>INDEX(B$140:B$238,J219,1)</f>
        <v>0</v>
      </c>
      <c r="L219" s="38">
        <f>L218+INDEX(C$140:C$238,J219,1)</f>
        <v>0</v>
      </c>
      <c r="M219" s="38">
        <f>M218+IF(ISNUMBER(K219),(K219-K218)*L218,0)</f>
        <v>0</v>
      </c>
      <c r="N219" s="38">
        <f>IF((M218&gt;0)=(M219&gt;0),"",K219-M219/L218)</f>
        <v>0</v>
      </c>
      <c r="O219" s="17"/>
    </row>
    <row r="220" spans="1:15">
      <c r="A220" s="4" t="s">
        <v>1325</v>
      </c>
      <c r="B220" s="38">
        <f>D26</f>
        <v>0</v>
      </c>
      <c r="C220" s="38">
        <f>D70</f>
        <v>0</v>
      </c>
      <c r="D220" s="38">
        <f>IF(ISNUMBER(B220),0,C220)</f>
        <v>0</v>
      </c>
      <c r="E220" s="38">
        <f>MAX($B$110,B220)*C220</f>
        <v>0</v>
      </c>
      <c r="F220" s="43">
        <f>RANK(B220,B$140:B$238,1)</f>
        <v>0</v>
      </c>
      <c r="G220" s="37">
        <v>81</v>
      </c>
      <c r="H220" s="43">
        <f>IF(ISERROR(F220),100,F220)*99+G220</f>
        <v>0</v>
      </c>
      <c r="I220" s="43">
        <f>RANK(H220,H$140:H$238,1)</f>
        <v>0</v>
      </c>
      <c r="J220" s="43">
        <f>MATCH(G220,I$140:I$238,0)</f>
        <v>0</v>
      </c>
      <c r="K220" s="38">
        <f>INDEX(B$140:B$238,J220,1)</f>
        <v>0</v>
      </c>
      <c r="L220" s="38">
        <f>L219+INDEX(C$140:C$238,J220,1)</f>
        <v>0</v>
      </c>
      <c r="M220" s="38">
        <f>M219+IF(ISNUMBER(K220),(K220-K219)*L219,0)</f>
        <v>0</v>
      </c>
      <c r="N220" s="38">
        <f>IF((M219&gt;0)=(M220&gt;0),"",K220-M220/L219)</f>
        <v>0</v>
      </c>
      <c r="O220" s="17"/>
    </row>
    <row r="221" spans="1:15">
      <c r="A221" s="4" t="s">
        <v>1326</v>
      </c>
      <c r="B221" s="38">
        <f>D27</f>
        <v>0</v>
      </c>
      <c r="C221" s="38">
        <f>D71</f>
        <v>0</v>
      </c>
      <c r="D221" s="38">
        <f>IF(ISNUMBER(B221),0,C221)</f>
        <v>0</v>
      </c>
      <c r="E221" s="38">
        <f>MAX($B$110,B221)*C221</f>
        <v>0</v>
      </c>
      <c r="F221" s="43">
        <f>RANK(B221,B$140:B$238,1)</f>
        <v>0</v>
      </c>
      <c r="G221" s="37">
        <v>82</v>
      </c>
      <c r="H221" s="43">
        <f>IF(ISERROR(F221),100,F221)*99+G221</f>
        <v>0</v>
      </c>
      <c r="I221" s="43">
        <f>RANK(H221,H$140:H$238,1)</f>
        <v>0</v>
      </c>
      <c r="J221" s="43">
        <f>MATCH(G221,I$140:I$238,0)</f>
        <v>0</v>
      </c>
      <c r="K221" s="38">
        <f>INDEX(B$140:B$238,J221,1)</f>
        <v>0</v>
      </c>
      <c r="L221" s="38">
        <f>L220+INDEX(C$140:C$238,J221,1)</f>
        <v>0</v>
      </c>
      <c r="M221" s="38">
        <f>M220+IF(ISNUMBER(K221),(K221-K220)*L220,0)</f>
        <v>0</v>
      </c>
      <c r="N221" s="38">
        <f>IF((M220&gt;0)=(M221&gt;0),"",K221-M221/L220)</f>
        <v>0</v>
      </c>
      <c r="O221" s="17"/>
    </row>
    <row r="222" spans="1:15">
      <c r="A222" s="4" t="s">
        <v>1327</v>
      </c>
      <c r="B222" s="38">
        <f>D28</f>
        <v>0</v>
      </c>
      <c r="C222" s="38">
        <f>D72</f>
        <v>0</v>
      </c>
      <c r="D222" s="38">
        <f>IF(ISNUMBER(B222),0,C222)</f>
        <v>0</v>
      </c>
      <c r="E222" s="38">
        <f>MAX($B$110,B222)*C222</f>
        <v>0</v>
      </c>
      <c r="F222" s="43">
        <f>RANK(B222,B$140:B$238,1)</f>
        <v>0</v>
      </c>
      <c r="G222" s="37">
        <v>83</v>
      </c>
      <c r="H222" s="43">
        <f>IF(ISERROR(F222),100,F222)*99+G222</f>
        <v>0</v>
      </c>
      <c r="I222" s="43">
        <f>RANK(H222,H$140:H$238,1)</f>
        <v>0</v>
      </c>
      <c r="J222" s="43">
        <f>MATCH(G222,I$140:I$238,0)</f>
        <v>0</v>
      </c>
      <c r="K222" s="38">
        <f>INDEX(B$140:B$238,J222,1)</f>
        <v>0</v>
      </c>
      <c r="L222" s="38">
        <f>L221+INDEX(C$140:C$238,J222,1)</f>
        <v>0</v>
      </c>
      <c r="M222" s="38">
        <f>M221+IF(ISNUMBER(K222),(K222-K221)*L221,0)</f>
        <v>0</v>
      </c>
      <c r="N222" s="38">
        <f>IF((M221&gt;0)=(M222&gt;0),"",K222-M222/L221)</f>
        <v>0</v>
      </c>
      <c r="O222" s="17"/>
    </row>
    <row r="223" spans="1:15">
      <c r="A223" s="4" t="s">
        <v>1328</v>
      </c>
      <c r="B223" s="38">
        <f>D29</f>
        <v>0</v>
      </c>
      <c r="C223" s="38">
        <f>D73</f>
        <v>0</v>
      </c>
      <c r="D223" s="38">
        <f>IF(ISNUMBER(B223),0,C223)</f>
        <v>0</v>
      </c>
      <c r="E223" s="38">
        <f>MAX($B$110,B223)*C223</f>
        <v>0</v>
      </c>
      <c r="F223" s="43">
        <f>RANK(B223,B$140:B$238,1)</f>
        <v>0</v>
      </c>
      <c r="G223" s="37">
        <v>84</v>
      </c>
      <c r="H223" s="43">
        <f>IF(ISERROR(F223),100,F223)*99+G223</f>
        <v>0</v>
      </c>
      <c r="I223" s="43">
        <f>RANK(H223,H$140:H$238,1)</f>
        <v>0</v>
      </c>
      <c r="J223" s="43">
        <f>MATCH(G223,I$140:I$238,0)</f>
        <v>0</v>
      </c>
      <c r="K223" s="38">
        <f>INDEX(B$140:B$238,J223,1)</f>
        <v>0</v>
      </c>
      <c r="L223" s="38">
        <f>L222+INDEX(C$140:C$238,J223,1)</f>
        <v>0</v>
      </c>
      <c r="M223" s="38">
        <f>M222+IF(ISNUMBER(K223),(K223-K222)*L222,0)</f>
        <v>0</v>
      </c>
      <c r="N223" s="38">
        <f>IF((M222&gt;0)=(M223&gt;0),"",K223-M223/L222)</f>
        <v>0</v>
      </c>
      <c r="O223" s="17"/>
    </row>
    <row r="224" spans="1:15">
      <c r="A224" s="4" t="s">
        <v>1329</v>
      </c>
      <c r="B224" s="38">
        <f>D30</f>
        <v>0</v>
      </c>
      <c r="C224" s="38">
        <f>D74</f>
        <v>0</v>
      </c>
      <c r="D224" s="38">
        <f>IF(ISNUMBER(B224),0,C224)</f>
        <v>0</v>
      </c>
      <c r="E224" s="38">
        <f>MAX($B$110,B224)*C224</f>
        <v>0</v>
      </c>
      <c r="F224" s="43">
        <f>RANK(B224,B$140:B$238,1)</f>
        <v>0</v>
      </c>
      <c r="G224" s="37">
        <v>85</v>
      </c>
      <c r="H224" s="43">
        <f>IF(ISERROR(F224),100,F224)*99+G224</f>
        <v>0</v>
      </c>
      <c r="I224" s="43">
        <f>RANK(H224,H$140:H$238,1)</f>
        <v>0</v>
      </c>
      <c r="J224" s="43">
        <f>MATCH(G224,I$140:I$238,0)</f>
        <v>0</v>
      </c>
      <c r="K224" s="38">
        <f>INDEX(B$140:B$238,J224,1)</f>
        <v>0</v>
      </c>
      <c r="L224" s="38">
        <f>L223+INDEX(C$140:C$238,J224,1)</f>
        <v>0</v>
      </c>
      <c r="M224" s="38">
        <f>M223+IF(ISNUMBER(K224),(K224-K223)*L223,0)</f>
        <v>0</v>
      </c>
      <c r="N224" s="38">
        <f>IF((M223&gt;0)=(M224&gt;0),"",K224-M224/L223)</f>
        <v>0</v>
      </c>
      <c r="O224" s="17"/>
    </row>
    <row r="225" spans="1:15">
      <c r="A225" s="4" t="s">
        <v>1330</v>
      </c>
      <c r="B225" s="38">
        <f>D31</f>
        <v>0</v>
      </c>
      <c r="C225" s="38">
        <f>D75</f>
        <v>0</v>
      </c>
      <c r="D225" s="38">
        <f>IF(ISNUMBER(B225),0,C225)</f>
        <v>0</v>
      </c>
      <c r="E225" s="38">
        <f>MAX($B$110,B225)*C225</f>
        <v>0</v>
      </c>
      <c r="F225" s="43">
        <f>RANK(B225,B$140:B$238,1)</f>
        <v>0</v>
      </c>
      <c r="G225" s="37">
        <v>86</v>
      </c>
      <c r="H225" s="43">
        <f>IF(ISERROR(F225),100,F225)*99+G225</f>
        <v>0</v>
      </c>
      <c r="I225" s="43">
        <f>RANK(H225,H$140:H$238,1)</f>
        <v>0</v>
      </c>
      <c r="J225" s="43">
        <f>MATCH(G225,I$140:I$238,0)</f>
        <v>0</v>
      </c>
      <c r="K225" s="38">
        <f>INDEX(B$140:B$238,J225,1)</f>
        <v>0</v>
      </c>
      <c r="L225" s="38">
        <f>L224+INDEX(C$140:C$238,J225,1)</f>
        <v>0</v>
      </c>
      <c r="M225" s="38">
        <f>M224+IF(ISNUMBER(K225),(K225-K224)*L224,0)</f>
        <v>0</v>
      </c>
      <c r="N225" s="38">
        <f>IF((M224&gt;0)=(M225&gt;0),"",K225-M225/L224)</f>
        <v>0</v>
      </c>
      <c r="O225" s="17"/>
    </row>
    <row r="226" spans="1:15">
      <c r="A226" s="4" t="s">
        <v>1331</v>
      </c>
      <c r="B226" s="38">
        <f>D32</f>
        <v>0</v>
      </c>
      <c r="C226" s="38">
        <f>D76</f>
        <v>0</v>
      </c>
      <c r="D226" s="38">
        <f>IF(ISNUMBER(B226),0,C226)</f>
        <v>0</v>
      </c>
      <c r="E226" s="38">
        <f>MAX($B$110,B226)*C226</f>
        <v>0</v>
      </c>
      <c r="F226" s="43">
        <f>RANK(B226,B$140:B$238,1)</f>
        <v>0</v>
      </c>
      <c r="G226" s="37">
        <v>87</v>
      </c>
      <c r="H226" s="43">
        <f>IF(ISERROR(F226),100,F226)*99+G226</f>
        <v>0</v>
      </c>
      <c r="I226" s="43">
        <f>RANK(H226,H$140:H$238,1)</f>
        <v>0</v>
      </c>
      <c r="J226" s="43">
        <f>MATCH(G226,I$140:I$238,0)</f>
        <v>0</v>
      </c>
      <c r="K226" s="38">
        <f>INDEX(B$140:B$238,J226,1)</f>
        <v>0</v>
      </c>
      <c r="L226" s="38">
        <f>L225+INDEX(C$140:C$238,J226,1)</f>
        <v>0</v>
      </c>
      <c r="M226" s="38">
        <f>M225+IF(ISNUMBER(K226),(K226-K225)*L225,0)</f>
        <v>0</v>
      </c>
      <c r="N226" s="38">
        <f>IF((M225&gt;0)=(M226&gt;0),"",K226-M226/L225)</f>
        <v>0</v>
      </c>
      <c r="O226" s="17"/>
    </row>
    <row r="227" spans="1:15">
      <c r="A227" s="4" t="s">
        <v>1332</v>
      </c>
      <c r="B227" s="38">
        <f>D33</f>
        <v>0</v>
      </c>
      <c r="C227" s="38">
        <f>D77</f>
        <v>0</v>
      </c>
      <c r="D227" s="38">
        <f>IF(ISNUMBER(B227),0,C227)</f>
        <v>0</v>
      </c>
      <c r="E227" s="38">
        <f>MAX($B$110,B227)*C227</f>
        <v>0</v>
      </c>
      <c r="F227" s="43">
        <f>RANK(B227,B$140:B$238,1)</f>
        <v>0</v>
      </c>
      <c r="G227" s="37">
        <v>88</v>
      </c>
      <c r="H227" s="43">
        <f>IF(ISERROR(F227),100,F227)*99+G227</f>
        <v>0</v>
      </c>
      <c r="I227" s="43">
        <f>RANK(H227,H$140:H$238,1)</f>
        <v>0</v>
      </c>
      <c r="J227" s="43">
        <f>MATCH(G227,I$140:I$238,0)</f>
        <v>0</v>
      </c>
      <c r="K227" s="38">
        <f>INDEX(B$140:B$238,J227,1)</f>
        <v>0</v>
      </c>
      <c r="L227" s="38">
        <f>L226+INDEX(C$140:C$238,J227,1)</f>
        <v>0</v>
      </c>
      <c r="M227" s="38">
        <f>M226+IF(ISNUMBER(K227),(K227-K226)*L226,0)</f>
        <v>0</v>
      </c>
      <c r="N227" s="38">
        <f>IF((M226&gt;0)=(M227&gt;0),"",K227-M227/L226)</f>
        <v>0</v>
      </c>
      <c r="O227" s="17"/>
    </row>
    <row r="228" spans="1:15">
      <c r="A228" s="4" t="s">
        <v>1333</v>
      </c>
      <c r="B228" s="38">
        <f>D34</f>
        <v>0</v>
      </c>
      <c r="C228" s="38">
        <f>D78</f>
        <v>0</v>
      </c>
      <c r="D228" s="38">
        <f>IF(ISNUMBER(B228),0,C228)</f>
        <v>0</v>
      </c>
      <c r="E228" s="38">
        <f>MAX($B$110,B228)*C228</f>
        <v>0</v>
      </c>
      <c r="F228" s="43">
        <f>RANK(B228,B$140:B$238,1)</f>
        <v>0</v>
      </c>
      <c r="G228" s="37">
        <v>89</v>
      </c>
      <c r="H228" s="43">
        <f>IF(ISERROR(F228),100,F228)*99+G228</f>
        <v>0</v>
      </c>
      <c r="I228" s="43">
        <f>RANK(H228,H$140:H$238,1)</f>
        <v>0</v>
      </c>
      <c r="J228" s="43">
        <f>MATCH(G228,I$140:I$238,0)</f>
        <v>0</v>
      </c>
      <c r="K228" s="38">
        <f>INDEX(B$140:B$238,J228,1)</f>
        <v>0</v>
      </c>
      <c r="L228" s="38">
        <f>L227+INDEX(C$140:C$238,J228,1)</f>
        <v>0</v>
      </c>
      <c r="M228" s="38">
        <f>M227+IF(ISNUMBER(K228),(K228-K227)*L227,0)</f>
        <v>0</v>
      </c>
      <c r="N228" s="38">
        <f>IF((M227&gt;0)=(M228&gt;0),"",K228-M228/L227)</f>
        <v>0</v>
      </c>
      <c r="O228" s="17"/>
    </row>
    <row r="229" spans="1:15">
      <c r="A229" s="4" t="s">
        <v>1334</v>
      </c>
      <c r="B229" s="38">
        <f>D35</f>
        <v>0</v>
      </c>
      <c r="C229" s="38">
        <f>D79</f>
        <v>0</v>
      </c>
      <c r="D229" s="38">
        <f>IF(ISNUMBER(B229),0,C229)</f>
        <v>0</v>
      </c>
      <c r="E229" s="38">
        <f>MAX($B$110,B229)*C229</f>
        <v>0</v>
      </c>
      <c r="F229" s="43">
        <f>RANK(B229,B$140:B$238,1)</f>
        <v>0</v>
      </c>
      <c r="G229" s="37">
        <v>90</v>
      </c>
      <c r="H229" s="43">
        <f>IF(ISERROR(F229),100,F229)*99+G229</f>
        <v>0</v>
      </c>
      <c r="I229" s="43">
        <f>RANK(H229,H$140:H$238,1)</f>
        <v>0</v>
      </c>
      <c r="J229" s="43">
        <f>MATCH(G229,I$140:I$238,0)</f>
        <v>0</v>
      </c>
      <c r="K229" s="38">
        <f>INDEX(B$140:B$238,J229,1)</f>
        <v>0</v>
      </c>
      <c r="L229" s="38">
        <f>L228+INDEX(C$140:C$238,J229,1)</f>
        <v>0</v>
      </c>
      <c r="M229" s="38">
        <f>M228+IF(ISNUMBER(K229),(K229-K228)*L228,0)</f>
        <v>0</v>
      </c>
      <c r="N229" s="38">
        <f>IF((M228&gt;0)=(M229&gt;0),"",K229-M229/L228)</f>
        <v>0</v>
      </c>
      <c r="O229" s="17"/>
    </row>
    <row r="230" spans="1:15">
      <c r="A230" s="4" t="s">
        <v>1335</v>
      </c>
      <c r="B230" s="38">
        <f>D36</f>
        <v>0</v>
      </c>
      <c r="C230" s="38">
        <f>D80</f>
        <v>0</v>
      </c>
      <c r="D230" s="38">
        <f>IF(ISNUMBER(B230),0,C230)</f>
        <v>0</v>
      </c>
      <c r="E230" s="38">
        <f>MAX($B$110,B230)*C230</f>
        <v>0</v>
      </c>
      <c r="F230" s="43">
        <f>RANK(B230,B$140:B$238,1)</f>
        <v>0</v>
      </c>
      <c r="G230" s="37">
        <v>91</v>
      </c>
      <c r="H230" s="43">
        <f>IF(ISERROR(F230),100,F230)*99+G230</f>
        <v>0</v>
      </c>
      <c r="I230" s="43">
        <f>RANK(H230,H$140:H$238,1)</f>
        <v>0</v>
      </c>
      <c r="J230" s="43">
        <f>MATCH(G230,I$140:I$238,0)</f>
        <v>0</v>
      </c>
      <c r="K230" s="38">
        <f>INDEX(B$140:B$238,J230,1)</f>
        <v>0</v>
      </c>
      <c r="L230" s="38">
        <f>L229+INDEX(C$140:C$238,J230,1)</f>
        <v>0</v>
      </c>
      <c r="M230" s="38">
        <f>M229+IF(ISNUMBER(K230),(K230-K229)*L229,0)</f>
        <v>0</v>
      </c>
      <c r="N230" s="38">
        <f>IF((M229&gt;0)=(M230&gt;0),"",K230-M230/L229)</f>
        <v>0</v>
      </c>
      <c r="O230" s="17"/>
    </row>
    <row r="231" spans="1:15">
      <c r="A231" s="4" t="s">
        <v>1336</v>
      </c>
      <c r="B231" s="38">
        <f>D37</f>
        <v>0</v>
      </c>
      <c r="C231" s="38">
        <f>D81</f>
        <v>0</v>
      </c>
      <c r="D231" s="38">
        <f>IF(ISNUMBER(B231),0,C231)</f>
        <v>0</v>
      </c>
      <c r="E231" s="38">
        <f>MAX($B$110,B231)*C231</f>
        <v>0</v>
      </c>
      <c r="F231" s="43">
        <f>RANK(B231,B$140:B$238,1)</f>
        <v>0</v>
      </c>
      <c r="G231" s="37">
        <v>92</v>
      </c>
      <c r="H231" s="43">
        <f>IF(ISERROR(F231),100,F231)*99+G231</f>
        <v>0</v>
      </c>
      <c r="I231" s="43">
        <f>RANK(H231,H$140:H$238,1)</f>
        <v>0</v>
      </c>
      <c r="J231" s="43">
        <f>MATCH(G231,I$140:I$238,0)</f>
        <v>0</v>
      </c>
      <c r="K231" s="38">
        <f>INDEX(B$140:B$238,J231,1)</f>
        <v>0</v>
      </c>
      <c r="L231" s="38">
        <f>L230+INDEX(C$140:C$238,J231,1)</f>
        <v>0</v>
      </c>
      <c r="M231" s="38">
        <f>M230+IF(ISNUMBER(K231),(K231-K230)*L230,0)</f>
        <v>0</v>
      </c>
      <c r="N231" s="38">
        <f>IF((M230&gt;0)=(M231&gt;0),"",K231-M231/L230)</f>
        <v>0</v>
      </c>
      <c r="O231" s="17"/>
    </row>
    <row r="232" spans="1:15">
      <c r="A232" s="4" t="s">
        <v>1337</v>
      </c>
      <c r="B232" s="38">
        <f>D38</f>
        <v>0</v>
      </c>
      <c r="C232" s="38">
        <f>D82</f>
        <v>0</v>
      </c>
      <c r="D232" s="38">
        <f>IF(ISNUMBER(B232),0,C232)</f>
        <v>0</v>
      </c>
      <c r="E232" s="38">
        <f>MAX($B$110,B232)*C232</f>
        <v>0</v>
      </c>
      <c r="F232" s="43">
        <f>RANK(B232,B$140:B$238,1)</f>
        <v>0</v>
      </c>
      <c r="G232" s="37">
        <v>93</v>
      </c>
      <c r="H232" s="43">
        <f>IF(ISERROR(F232),100,F232)*99+G232</f>
        <v>0</v>
      </c>
      <c r="I232" s="43">
        <f>RANK(H232,H$140:H$238,1)</f>
        <v>0</v>
      </c>
      <c r="J232" s="43">
        <f>MATCH(G232,I$140:I$238,0)</f>
        <v>0</v>
      </c>
      <c r="K232" s="38">
        <f>INDEX(B$140:B$238,J232,1)</f>
        <v>0</v>
      </c>
      <c r="L232" s="38">
        <f>L231+INDEX(C$140:C$238,J232,1)</f>
        <v>0</v>
      </c>
      <c r="M232" s="38">
        <f>M231+IF(ISNUMBER(K232),(K232-K231)*L231,0)</f>
        <v>0</v>
      </c>
      <c r="N232" s="38">
        <f>IF((M231&gt;0)=(M232&gt;0),"",K232-M232/L231)</f>
        <v>0</v>
      </c>
      <c r="O232" s="17"/>
    </row>
    <row r="233" spans="1:15">
      <c r="A233" s="4" t="s">
        <v>1338</v>
      </c>
      <c r="B233" s="38">
        <f>D39</f>
        <v>0</v>
      </c>
      <c r="C233" s="38">
        <f>D83</f>
        <v>0</v>
      </c>
      <c r="D233" s="38">
        <f>IF(ISNUMBER(B233),0,C233)</f>
        <v>0</v>
      </c>
      <c r="E233" s="38">
        <f>MAX($B$110,B233)*C233</f>
        <v>0</v>
      </c>
      <c r="F233" s="43">
        <f>RANK(B233,B$140:B$238,1)</f>
        <v>0</v>
      </c>
      <c r="G233" s="37">
        <v>94</v>
      </c>
      <c r="H233" s="43">
        <f>IF(ISERROR(F233),100,F233)*99+G233</f>
        <v>0</v>
      </c>
      <c r="I233" s="43">
        <f>RANK(H233,H$140:H$238,1)</f>
        <v>0</v>
      </c>
      <c r="J233" s="43">
        <f>MATCH(G233,I$140:I$238,0)</f>
        <v>0</v>
      </c>
      <c r="K233" s="38">
        <f>INDEX(B$140:B$238,J233,1)</f>
        <v>0</v>
      </c>
      <c r="L233" s="38">
        <f>L232+INDEX(C$140:C$238,J233,1)</f>
        <v>0</v>
      </c>
      <c r="M233" s="38">
        <f>M232+IF(ISNUMBER(K233),(K233-K232)*L232,0)</f>
        <v>0</v>
      </c>
      <c r="N233" s="38">
        <f>IF((M232&gt;0)=(M233&gt;0),"",K233-M233/L232)</f>
        <v>0</v>
      </c>
      <c r="O233" s="17"/>
    </row>
    <row r="234" spans="1:15">
      <c r="A234" s="4" t="s">
        <v>1339</v>
      </c>
      <c r="B234" s="38">
        <f>D40</f>
        <v>0</v>
      </c>
      <c r="C234" s="38">
        <f>D84</f>
        <v>0</v>
      </c>
      <c r="D234" s="38">
        <f>IF(ISNUMBER(B234),0,C234)</f>
        <v>0</v>
      </c>
      <c r="E234" s="38">
        <f>MAX($B$110,B234)*C234</f>
        <v>0</v>
      </c>
      <c r="F234" s="43">
        <f>RANK(B234,B$140:B$238,1)</f>
        <v>0</v>
      </c>
      <c r="G234" s="37">
        <v>95</v>
      </c>
      <c r="H234" s="43">
        <f>IF(ISERROR(F234),100,F234)*99+G234</f>
        <v>0</v>
      </c>
      <c r="I234" s="43">
        <f>RANK(H234,H$140:H$238,1)</f>
        <v>0</v>
      </c>
      <c r="J234" s="43">
        <f>MATCH(G234,I$140:I$238,0)</f>
        <v>0</v>
      </c>
      <c r="K234" s="38">
        <f>INDEX(B$140:B$238,J234,1)</f>
        <v>0</v>
      </c>
      <c r="L234" s="38">
        <f>L233+INDEX(C$140:C$238,J234,1)</f>
        <v>0</v>
      </c>
      <c r="M234" s="38">
        <f>M233+IF(ISNUMBER(K234),(K234-K233)*L233,0)</f>
        <v>0</v>
      </c>
      <c r="N234" s="38">
        <f>IF((M233&gt;0)=(M234&gt;0),"",K234-M234/L233)</f>
        <v>0</v>
      </c>
      <c r="O234" s="17"/>
    </row>
    <row r="235" spans="1:15">
      <c r="A235" s="4" t="s">
        <v>1340</v>
      </c>
      <c r="B235" s="38">
        <f>D41</f>
        <v>0</v>
      </c>
      <c r="C235" s="38">
        <f>D85</f>
        <v>0</v>
      </c>
      <c r="D235" s="38">
        <f>IF(ISNUMBER(B235),0,C235)</f>
        <v>0</v>
      </c>
      <c r="E235" s="38">
        <f>MAX($B$110,B235)*C235</f>
        <v>0</v>
      </c>
      <c r="F235" s="43">
        <f>RANK(B235,B$140:B$238,1)</f>
        <v>0</v>
      </c>
      <c r="G235" s="37">
        <v>96</v>
      </c>
      <c r="H235" s="43">
        <f>IF(ISERROR(F235),100,F235)*99+G235</f>
        <v>0</v>
      </c>
      <c r="I235" s="43">
        <f>RANK(H235,H$140:H$238,1)</f>
        <v>0</v>
      </c>
      <c r="J235" s="43">
        <f>MATCH(G235,I$140:I$238,0)</f>
        <v>0</v>
      </c>
      <c r="K235" s="38">
        <f>INDEX(B$140:B$238,J235,1)</f>
        <v>0</v>
      </c>
      <c r="L235" s="38">
        <f>L234+INDEX(C$140:C$238,J235,1)</f>
        <v>0</v>
      </c>
      <c r="M235" s="38">
        <f>M234+IF(ISNUMBER(K235),(K235-K234)*L234,0)</f>
        <v>0</v>
      </c>
      <c r="N235" s="38">
        <f>IF((M234&gt;0)=(M235&gt;0),"",K235-M235/L234)</f>
        <v>0</v>
      </c>
      <c r="O235" s="17"/>
    </row>
    <row r="236" spans="1:15">
      <c r="A236" s="4" t="s">
        <v>1341</v>
      </c>
      <c r="B236" s="38">
        <f>D42</f>
        <v>0</v>
      </c>
      <c r="C236" s="38">
        <f>D86</f>
        <v>0</v>
      </c>
      <c r="D236" s="38">
        <f>IF(ISNUMBER(B236),0,C236)</f>
        <v>0</v>
      </c>
      <c r="E236" s="38">
        <f>MAX($B$110,B236)*C236</f>
        <v>0</v>
      </c>
      <c r="F236" s="43">
        <f>RANK(B236,B$140:B$238,1)</f>
        <v>0</v>
      </c>
      <c r="G236" s="37">
        <v>97</v>
      </c>
      <c r="H236" s="43">
        <f>IF(ISERROR(F236),100,F236)*99+G236</f>
        <v>0</v>
      </c>
      <c r="I236" s="43">
        <f>RANK(H236,H$140:H$238,1)</f>
        <v>0</v>
      </c>
      <c r="J236" s="43">
        <f>MATCH(G236,I$140:I$238,0)</f>
        <v>0</v>
      </c>
      <c r="K236" s="38">
        <f>INDEX(B$140:B$238,J236,1)</f>
        <v>0</v>
      </c>
      <c r="L236" s="38">
        <f>L235+INDEX(C$140:C$238,J236,1)</f>
        <v>0</v>
      </c>
      <c r="M236" s="38">
        <f>M235+IF(ISNUMBER(K236),(K236-K235)*L235,0)</f>
        <v>0</v>
      </c>
      <c r="N236" s="38">
        <f>IF((M235&gt;0)=(M236&gt;0),"",K236-M236/L235)</f>
        <v>0</v>
      </c>
      <c r="O236" s="17"/>
    </row>
    <row r="237" spans="1:15">
      <c r="A237" s="4" t="s">
        <v>1342</v>
      </c>
      <c r="B237" s="38">
        <f>D43</f>
        <v>0</v>
      </c>
      <c r="C237" s="38">
        <f>D87</f>
        <v>0</v>
      </c>
      <c r="D237" s="38">
        <f>IF(ISNUMBER(B237),0,C237)</f>
        <v>0</v>
      </c>
      <c r="E237" s="38">
        <f>MAX($B$110,B237)*C237</f>
        <v>0</v>
      </c>
      <c r="F237" s="43">
        <f>RANK(B237,B$140:B$238,1)</f>
        <v>0</v>
      </c>
      <c r="G237" s="37">
        <v>98</v>
      </c>
      <c r="H237" s="43">
        <f>IF(ISERROR(F237),100,F237)*99+G237</f>
        <v>0</v>
      </c>
      <c r="I237" s="43">
        <f>RANK(H237,H$140:H$238,1)</f>
        <v>0</v>
      </c>
      <c r="J237" s="43">
        <f>MATCH(G237,I$140:I$238,0)</f>
        <v>0</v>
      </c>
      <c r="K237" s="38">
        <f>INDEX(B$140:B$238,J237,1)</f>
        <v>0</v>
      </c>
      <c r="L237" s="38">
        <f>L236+INDEX(C$140:C$238,J237,1)</f>
        <v>0</v>
      </c>
      <c r="M237" s="38">
        <f>M236+IF(ISNUMBER(K237),(K237-K236)*L236,0)</f>
        <v>0</v>
      </c>
      <c r="N237" s="38">
        <f>IF((M236&gt;0)=(M237&gt;0),"",K237-M237/L236)</f>
        <v>0</v>
      </c>
      <c r="O237" s="17"/>
    </row>
    <row r="238" spans="1:15">
      <c r="A238" s="4" t="s">
        <v>1343</v>
      </c>
      <c r="B238" s="38">
        <f>D44</f>
        <v>0</v>
      </c>
      <c r="C238" s="38">
        <f>D88</f>
        <v>0</v>
      </c>
      <c r="D238" s="38">
        <f>IF(ISNUMBER(B238),0,C238)</f>
        <v>0</v>
      </c>
      <c r="E238" s="38">
        <f>MAX($B$110,B238)*C238</f>
        <v>0</v>
      </c>
      <c r="F238" s="43">
        <f>RANK(B238,B$140:B$238,1)</f>
        <v>0</v>
      </c>
      <c r="G238" s="37">
        <v>99</v>
      </c>
      <c r="H238" s="43">
        <f>IF(ISERROR(F238),100,F238)*99+G238</f>
        <v>0</v>
      </c>
      <c r="I238" s="43">
        <f>RANK(H238,H$140:H$238,1)</f>
        <v>0</v>
      </c>
      <c r="J238" s="43">
        <f>MATCH(G238,I$140:I$238,0)</f>
        <v>0</v>
      </c>
      <c r="K238" s="38">
        <f>INDEX(B$140:B$238,J238,1)</f>
        <v>0</v>
      </c>
      <c r="L238" s="38">
        <f>L237+INDEX(C$140:C$238,J238,1)</f>
        <v>0</v>
      </c>
      <c r="M238" s="38">
        <f>M237+IF(ISNUMBER(K238),(K238-K237)*L237,0)</f>
        <v>0</v>
      </c>
      <c r="N238" s="38">
        <f>IF((M237&gt;0)=(M238&gt;0),"",K238-M238/L237)</f>
        <v>0</v>
      </c>
      <c r="O238" s="17"/>
    </row>
    <row r="240" spans="1:15" ht="21" customHeight="1">
      <c r="A240" s="1" t="s">
        <v>1344</v>
      </c>
    </row>
    <row r="241" spans="1:3">
      <c r="A241" s="3" t="s">
        <v>383</v>
      </c>
    </row>
    <row r="242" spans="1:3">
      <c r="A242" s="33" t="s">
        <v>1345</v>
      </c>
    </row>
    <row r="243" spans="1:3">
      <c r="A243" s="3" t="s">
        <v>1346</v>
      </c>
    </row>
    <row r="245" spans="1:3">
      <c r="B245" s="15" t="s">
        <v>1347</v>
      </c>
    </row>
    <row r="246" spans="1:3">
      <c r="A246" s="4" t="s">
        <v>1347</v>
      </c>
      <c r="B246" s="38">
        <f>MIN($N$139:$N$238)</f>
        <v>0</v>
      </c>
      <c r="C246" s="17"/>
    </row>
    <row r="248" spans="1:3" ht="21" customHeight="1">
      <c r="A248" s="1" t="s">
        <v>1348</v>
      </c>
    </row>
    <row r="249" spans="1:3">
      <c r="A249" s="3" t="s">
        <v>383</v>
      </c>
    </row>
    <row r="250" spans="1:3">
      <c r="A250" s="33" t="s">
        <v>1083</v>
      </c>
    </row>
    <row r="251" spans="1:3">
      <c r="A251" s="33" t="s">
        <v>1349</v>
      </c>
    </row>
    <row r="252" spans="1:3">
      <c r="A252" s="33" t="s">
        <v>1350</v>
      </c>
    </row>
    <row r="253" spans="1:3">
      <c r="A253" s="33" t="s">
        <v>1351</v>
      </c>
    </row>
    <row r="254" spans="1:3">
      <c r="A254" s="33" t="s">
        <v>1352</v>
      </c>
    </row>
    <row r="255" spans="1:3">
      <c r="A255" s="33" t="s">
        <v>1353</v>
      </c>
    </row>
    <row r="256" spans="1:3">
      <c r="A256" s="33" t="s">
        <v>1354</v>
      </c>
    </row>
    <row r="257" spans="1:6">
      <c r="A257" s="33" t="s">
        <v>1355</v>
      </c>
    </row>
    <row r="258" spans="1:6">
      <c r="A258" s="33" t="s">
        <v>1356</v>
      </c>
    </row>
    <row r="259" spans="1:6">
      <c r="A259" s="33" t="s">
        <v>1357</v>
      </c>
    </row>
    <row r="260" spans="1:6">
      <c r="A260" s="33" t="s">
        <v>1358</v>
      </c>
    </row>
    <row r="261" spans="1:6">
      <c r="A261" s="34" t="s">
        <v>386</v>
      </c>
      <c r="B261" s="34" t="s">
        <v>516</v>
      </c>
      <c r="C261" s="34" t="s">
        <v>516</v>
      </c>
      <c r="D261" s="34" t="s">
        <v>516</v>
      </c>
      <c r="E261" s="34" t="s">
        <v>516</v>
      </c>
    </row>
    <row r="262" spans="1:6">
      <c r="A262" s="34" t="s">
        <v>389</v>
      </c>
      <c r="B262" s="34" t="s">
        <v>1359</v>
      </c>
      <c r="C262" s="34" t="s">
        <v>1360</v>
      </c>
      <c r="D262" s="34" t="s">
        <v>1361</v>
      </c>
      <c r="E262" s="34" t="s">
        <v>1362</v>
      </c>
    </row>
    <row r="264" spans="1:6">
      <c r="B264" s="15" t="s">
        <v>1363</v>
      </c>
      <c r="C264" s="15" t="s">
        <v>1364</v>
      </c>
      <c r="D264" s="15" t="s">
        <v>1365</v>
      </c>
      <c r="E264" s="15" t="s">
        <v>1366</v>
      </c>
    </row>
    <row r="265" spans="1:6">
      <c r="A265" s="4" t="s">
        <v>185</v>
      </c>
      <c r="B265" s="38">
        <f>IF('Loads'!$B46&lt;0,0,MAX($B$246,$B12))</f>
        <v>0</v>
      </c>
      <c r="C265" s="21"/>
      <c r="D265" s="21"/>
      <c r="E265" s="43">
        <f>0+10*($B265*'Loads'!B334+$C265*'Loads'!C334+$D265*'Loads'!D334)</f>
        <v>0</v>
      </c>
      <c r="F265" s="17"/>
    </row>
    <row r="266" spans="1:6">
      <c r="A266" s="4" t="s">
        <v>186</v>
      </c>
      <c r="B266" s="38">
        <f>IF('Loads'!$B47&lt;0,0,MAX($B$246,$B13))</f>
        <v>0</v>
      </c>
      <c r="C266" s="38">
        <f>IF('Loads'!$B47&lt;0,0,MAX($B$246,$C13))</f>
        <v>0</v>
      </c>
      <c r="D266" s="21"/>
      <c r="E266" s="43">
        <f>0+10*($B266*'Loads'!B335+$C266*'Loads'!C335+$D266*'Loads'!D335)</f>
        <v>0</v>
      </c>
      <c r="F266" s="17"/>
    </row>
    <row r="267" spans="1:6">
      <c r="A267" s="4" t="s">
        <v>231</v>
      </c>
      <c r="B267" s="38">
        <f>IF('Loads'!$B48&lt;0,0,MAX($B$246,$B14))</f>
        <v>0</v>
      </c>
      <c r="C267" s="21"/>
      <c r="D267" s="21"/>
      <c r="E267" s="43">
        <f>0+10*($B267*'Loads'!B336+$C267*'Loads'!C336+$D267*'Loads'!D336)</f>
        <v>0</v>
      </c>
      <c r="F267" s="17"/>
    </row>
    <row r="268" spans="1:6">
      <c r="A268" s="4" t="s">
        <v>187</v>
      </c>
      <c r="B268" s="38">
        <f>IF('Loads'!$B49&lt;0,0,MAX($B$246,$B15))</f>
        <v>0</v>
      </c>
      <c r="C268" s="21"/>
      <c r="D268" s="21"/>
      <c r="E268" s="43">
        <f>0+10*($B268*'Loads'!B337+$C268*'Loads'!C337+$D268*'Loads'!D337)</f>
        <v>0</v>
      </c>
      <c r="F268" s="17"/>
    </row>
    <row r="269" spans="1:6">
      <c r="A269" s="4" t="s">
        <v>188</v>
      </c>
      <c r="B269" s="38">
        <f>IF('Loads'!$B50&lt;0,0,MAX($B$246,$B16))</f>
        <v>0</v>
      </c>
      <c r="C269" s="38">
        <f>IF('Loads'!$B50&lt;0,0,MAX($B$246,$C16))</f>
        <v>0</v>
      </c>
      <c r="D269" s="21"/>
      <c r="E269" s="43">
        <f>0+10*($B269*'Loads'!B338+$C269*'Loads'!C338+$D269*'Loads'!D338)</f>
        <v>0</v>
      </c>
      <c r="F269" s="17"/>
    </row>
    <row r="270" spans="1:6">
      <c r="A270" s="4" t="s">
        <v>232</v>
      </c>
      <c r="B270" s="38">
        <f>IF('Loads'!$B51&lt;0,0,MAX($B$246,$B17))</f>
        <v>0</v>
      </c>
      <c r="C270" s="21"/>
      <c r="D270" s="21"/>
      <c r="E270" s="43">
        <f>0+10*($B270*'Loads'!B339+$C270*'Loads'!C339+$D270*'Loads'!D339)</f>
        <v>0</v>
      </c>
      <c r="F270" s="17"/>
    </row>
    <row r="271" spans="1:6">
      <c r="A271" s="4" t="s">
        <v>189</v>
      </c>
      <c r="B271" s="38">
        <f>IF('Loads'!$B52&lt;0,0,MAX($B$246,$B18))</f>
        <v>0</v>
      </c>
      <c r="C271" s="38">
        <f>IF('Loads'!$B52&lt;0,0,MAX($B$246,$C18))</f>
        <v>0</v>
      </c>
      <c r="D271" s="21"/>
      <c r="E271" s="43">
        <f>0+10*($B271*'Loads'!B340+$C271*'Loads'!C340+$D271*'Loads'!D340)</f>
        <v>0</v>
      </c>
      <c r="F271" s="17"/>
    </row>
    <row r="272" spans="1:6">
      <c r="A272" s="4" t="s">
        <v>190</v>
      </c>
      <c r="B272" s="38">
        <f>IF('Loads'!$B53&lt;0,0,MAX($B$246,$B19))</f>
        <v>0</v>
      </c>
      <c r="C272" s="38">
        <f>IF('Loads'!$B53&lt;0,0,MAX($B$246,$C19))</f>
        <v>0</v>
      </c>
      <c r="D272" s="21"/>
      <c r="E272" s="43">
        <f>0+10*($B272*'Loads'!B341+$C272*'Loads'!C341+$D272*'Loads'!D341)</f>
        <v>0</v>
      </c>
      <c r="F272" s="17"/>
    </row>
    <row r="273" spans="1:6">
      <c r="A273" s="4" t="s">
        <v>210</v>
      </c>
      <c r="B273" s="38">
        <f>IF('Loads'!$B54&lt;0,0,MAX($B$246,$B20))</f>
        <v>0</v>
      </c>
      <c r="C273" s="38">
        <f>IF('Loads'!$B54&lt;0,0,MAX($B$246,$C20))</f>
        <v>0</v>
      </c>
      <c r="D273" s="21"/>
      <c r="E273" s="43">
        <f>0+10*($B273*'Loads'!B342+$C273*'Loads'!C342+$D273*'Loads'!D342)</f>
        <v>0</v>
      </c>
      <c r="F273" s="17"/>
    </row>
    <row r="274" spans="1:6">
      <c r="A274" s="4" t="s">
        <v>191</v>
      </c>
      <c r="B274" s="38">
        <f>IF('Loads'!$B55&lt;0,0,MAX($B$246,$B21))</f>
        <v>0</v>
      </c>
      <c r="C274" s="38">
        <f>IF('Loads'!$B55&lt;0,0,MAX($B$246,$C21))</f>
        <v>0</v>
      </c>
      <c r="D274" s="38">
        <f>IF('Loads'!$B55&lt;0,0,MAX($B$246,$D21))</f>
        <v>0</v>
      </c>
      <c r="E274" s="43">
        <f>0+10*($B274*'Loads'!B343+$C274*'Loads'!C343+$D274*'Loads'!D343)</f>
        <v>0</v>
      </c>
      <c r="F274" s="17"/>
    </row>
    <row r="275" spans="1:6">
      <c r="A275" s="4" t="s">
        <v>192</v>
      </c>
      <c r="B275" s="38">
        <f>IF('Loads'!$B56&lt;0,0,MAX($B$246,$B22))</f>
        <v>0</v>
      </c>
      <c r="C275" s="38">
        <f>IF('Loads'!$B56&lt;0,0,MAX($B$246,$C22))</f>
        <v>0</v>
      </c>
      <c r="D275" s="38">
        <f>IF('Loads'!$B56&lt;0,0,MAX($B$246,$D22))</f>
        <v>0</v>
      </c>
      <c r="E275" s="43">
        <f>0+10*($B275*'Loads'!B344+$C275*'Loads'!C344+$D275*'Loads'!D344)</f>
        <v>0</v>
      </c>
      <c r="F275" s="17"/>
    </row>
    <row r="276" spans="1:6">
      <c r="A276" s="4" t="s">
        <v>193</v>
      </c>
      <c r="B276" s="38">
        <f>IF('Loads'!$B57&lt;0,0,MAX($B$246,$B23))</f>
        <v>0</v>
      </c>
      <c r="C276" s="38">
        <f>IF('Loads'!$B57&lt;0,0,MAX($B$246,$C23))</f>
        <v>0</v>
      </c>
      <c r="D276" s="38">
        <f>IF('Loads'!$B57&lt;0,0,MAX($B$246,$D23))</f>
        <v>0</v>
      </c>
      <c r="E276" s="43">
        <f>0+10*($B276*'Loads'!B345+$C276*'Loads'!C345+$D276*'Loads'!D345)</f>
        <v>0</v>
      </c>
      <c r="F276" s="17"/>
    </row>
    <row r="277" spans="1:6">
      <c r="A277" s="4" t="s">
        <v>194</v>
      </c>
      <c r="B277" s="38">
        <f>IF('Loads'!$B58&lt;0,0,MAX($B$246,$B24))</f>
        <v>0</v>
      </c>
      <c r="C277" s="38">
        <f>IF('Loads'!$B58&lt;0,0,MAX($B$246,$C24))</f>
        <v>0</v>
      </c>
      <c r="D277" s="38">
        <f>IF('Loads'!$B58&lt;0,0,MAX($B$246,$D24))</f>
        <v>0</v>
      </c>
      <c r="E277" s="43">
        <f>0+10*($B277*'Loads'!B346+$C277*'Loads'!C346+$D277*'Loads'!D346)</f>
        <v>0</v>
      </c>
      <c r="F277" s="17"/>
    </row>
    <row r="278" spans="1:6">
      <c r="A278" s="4" t="s">
        <v>211</v>
      </c>
      <c r="B278" s="38">
        <f>IF('Loads'!$B59&lt;0,0,MAX($B$246,$B25))</f>
        <v>0</v>
      </c>
      <c r="C278" s="38">
        <f>IF('Loads'!$B59&lt;0,0,MAX($B$246,$C25))</f>
        <v>0</v>
      </c>
      <c r="D278" s="38">
        <f>IF('Loads'!$B59&lt;0,0,MAX($B$246,$D25))</f>
        <v>0</v>
      </c>
      <c r="E278" s="43">
        <f>0+10*($B278*'Loads'!B347+$C278*'Loads'!C347+$D278*'Loads'!D347)</f>
        <v>0</v>
      </c>
      <c r="F278" s="17"/>
    </row>
    <row r="279" spans="1:6">
      <c r="A279" s="4" t="s">
        <v>233</v>
      </c>
      <c r="B279" s="38">
        <f>IF('Loads'!$B60&lt;0,0,MAX($B$246,$B26))</f>
        <v>0</v>
      </c>
      <c r="C279" s="21"/>
      <c r="D279" s="21"/>
      <c r="E279" s="43">
        <f>0+10*($B279*'Loads'!B348+$C279*'Loads'!C348+$D279*'Loads'!D348)</f>
        <v>0</v>
      </c>
      <c r="F279" s="17"/>
    </row>
    <row r="280" spans="1:6">
      <c r="A280" s="4" t="s">
        <v>234</v>
      </c>
      <c r="B280" s="38">
        <f>IF('Loads'!$B61&lt;0,0,MAX($B$246,$B27))</f>
        <v>0</v>
      </c>
      <c r="C280" s="21"/>
      <c r="D280" s="21"/>
      <c r="E280" s="43">
        <f>0+10*($B280*'Loads'!B349+$C280*'Loads'!C349+$D280*'Loads'!D349)</f>
        <v>0</v>
      </c>
      <c r="F280" s="17"/>
    </row>
    <row r="281" spans="1:6">
      <c r="A281" s="4" t="s">
        <v>235</v>
      </c>
      <c r="B281" s="38">
        <f>IF('Loads'!$B62&lt;0,0,MAX($B$246,$B28))</f>
        <v>0</v>
      </c>
      <c r="C281" s="21"/>
      <c r="D281" s="21"/>
      <c r="E281" s="43">
        <f>0+10*($B281*'Loads'!B350+$C281*'Loads'!C350+$D281*'Loads'!D350)</f>
        <v>0</v>
      </c>
      <c r="F281" s="17"/>
    </row>
    <row r="282" spans="1:6">
      <c r="A282" s="4" t="s">
        <v>236</v>
      </c>
      <c r="B282" s="38">
        <f>IF('Loads'!$B63&lt;0,0,MAX($B$246,$B29))</f>
        <v>0</v>
      </c>
      <c r="C282" s="21"/>
      <c r="D282" s="21"/>
      <c r="E282" s="43">
        <f>0+10*($B282*'Loads'!B351+$C282*'Loads'!C351+$D282*'Loads'!D351)</f>
        <v>0</v>
      </c>
      <c r="F282" s="17"/>
    </row>
    <row r="283" spans="1:6">
      <c r="A283" s="4" t="s">
        <v>237</v>
      </c>
      <c r="B283" s="38">
        <f>IF('Loads'!$B64&lt;0,0,MAX($B$246,$B30))</f>
        <v>0</v>
      </c>
      <c r="C283" s="38">
        <f>IF('Loads'!$B64&lt;0,0,MAX($B$246,$C30))</f>
        <v>0</v>
      </c>
      <c r="D283" s="38">
        <f>IF('Loads'!$B64&lt;0,0,MAX($B$246,$D30))</f>
        <v>0</v>
      </c>
      <c r="E283" s="43">
        <f>0+10*($B283*'Loads'!B352+$C283*'Loads'!C352+$D283*'Loads'!D352)</f>
        <v>0</v>
      </c>
      <c r="F283" s="17"/>
    </row>
    <row r="284" spans="1:6">
      <c r="A284" s="4" t="s">
        <v>195</v>
      </c>
      <c r="B284" s="38">
        <f>IF('Loads'!$B65&lt;0,0,MAX($B$246,$B31))</f>
        <v>0</v>
      </c>
      <c r="C284" s="21"/>
      <c r="D284" s="21"/>
      <c r="E284" s="43">
        <f>0+10*($B284*'Loads'!B353+$C284*'Loads'!C353+$D284*'Loads'!D353)</f>
        <v>0</v>
      </c>
      <c r="F284" s="17"/>
    </row>
    <row r="285" spans="1:6">
      <c r="A285" s="4" t="s">
        <v>196</v>
      </c>
      <c r="B285" s="38">
        <f>IF('Loads'!$B66&lt;0,0,MAX($B$246,$B32))</f>
        <v>0</v>
      </c>
      <c r="C285" s="21"/>
      <c r="D285" s="21"/>
      <c r="E285" s="43">
        <f>0+10*($B285*'Loads'!B354+$C285*'Loads'!C354+$D285*'Loads'!D354)</f>
        <v>0</v>
      </c>
      <c r="F285" s="17"/>
    </row>
    <row r="286" spans="1:6">
      <c r="A286" s="4" t="s">
        <v>197</v>
      </c>
      <c r="B286" s="38">
        <f>IF('Loads'!$B67&lt;0,0,MAX($B$246,$B33))</f>
        <v>0</v>
      </c>
      <c r="C286" s="21"/>
      <c r="D286" s="21"/>
      <c r="E286" s="43">
        <f>0+10*($B286*'Loads'!B355+$C286*'Loads'!C355+$D286*'Loads'!D355)</f>
        <v>0</v>
      </c>
      <c r="F286" s="17"/>
    </row>
    <row r="287" spans="1:6">
      <c r="A287" s="4" t="s">
        <v>198</v>
      </c>
      <c r="B287" s="38">
        <f>IF('Loads'!$B68&lt;0,0,MAX($B$246,$B34))</f>
        <v>0</v>
      </c>
      <c r="C287" s="21"/>
      <c r="D287" s="21"/>
      <c r="E287" s="43">
        <f>0+10*($B287*'Loads'!B356+$C287*'Loads'!C356+$D287*'Loads'!D356)</f>
        <v>0</v>
      </c>
      <c r="F287" s="17"/>
    </row>
    <row r="288" spans="1:6">
      <c r="A288" s="4" t="s">
        <v>199</v>
      </c>
      <c r="B288" s="38">
        <f>IF('Loads'!$B69&lt;0,0,MAX($B$246,$B35))</f>
        <v>0</v>
      </c>
      <c r="C288" s="38">
        <f>IF('Loads'!$B69&lt;0,0,MAX($B$246,$C35))</f>
        <v>0</v>
      </c>
      <c r="D288" s="38">
        <f>IF('Loads'!$B69&lt;0,0,MAX($B$246,$D35))</f>
        <v>0</v>
      </c>
      <c r="E288" s="43">
        <f>0+10*($B288*'Loads'!B357+$C288*'Loads'!C357+$D288*'Loads'!D357)</f>
        <v>0</v>
      </c>
      <c r="F288" s="17"/>
    </row>
    <row r="289" spans="1:6">
      <c r="A289" s="4" t="s">
        <v>200</v>
      </c>
      <c r="B289" s="38">
        <f>IF('Loads'!$B70&lt;0,0,MAX($B$246,$B36))</f>
        <v>0</v>
      </c>
      <c r="C289" s="38">
        <f>IF('Loads'!$B70&lt;0,0,MAX($B$246,$C36))</f>
        <v>0</v>
      </c>
      <c r="D289" s="38">
        <f>IF('Loads'!$B70&lt;0,0,MAX($B$246,$D36))</f>
        <v>0</v>
      </c>
      <c r="E289" s="43">
        <f>0+10*($B289*'Loads'!B358+$C289*'Loads'!C358+$D289*'Loads'!D358)</f>
        <v>0</v>
      </c>
      <c r="F289" s="17"/>
    </row>
    <row r="290" spans="1:6">
      <c r="A290" s="4" t="s">
        <v>201</v>
      </c>
      <c r="B290" s="38">
        <f>IF('Loads'!$B71&lt;0,0,MAX($B$246,$B37))</f>
        <v>0</v>
      </c>
      <c r="C290" s="21"/>
      <c r="D290" s="21"/>
      <c r="E290" s="43">
        <f>0+10*($B290*'Loads'!B359+$C290*'Loads'!C359+$D290*'Loads'!D359)</f>
        <v>0</v>
      </c>
      <c r="F290" s="17"/>
    </row>
    <row r="291" spans="1:6">
      <c r="A291" s="4" t="s">
        <v>202</v>
      </c>
      <c r="B291" s="38">
        <f>IF('Loads'!$B72&lt;0,0,MAX($B$246,$B38))</f>
        <v>0</v>
      </c>
      <c r="C291" s="21"/>
      <c r="D291" s="21"/>
      <c r="E291" s="43">
        <f>0+10*($B291*'Loads'!B360+$C291*'Loads'!C360+$D291*'Loads'!D360)</f>
        <v>0</v>
      </c>
      <c r="F291" s="17"/>
    </row>
    <row r="292" spans="1:6">
      <c r="A292" s="4" t="s">
        <v>203</v>
      </c>
      <c r="B292" s="38">
        <f>IF('Loads'!$B73&lt;0,0,MAX($B$246,$B39))</f>
        <v>0</v>
      </c>
      <c r="C292" s="38">
        <f>IF('Loads'!$B73&lt;0,0,MAX($B$246,$C39))</f>
        <v>0</v>
      </c>
      <c r="D292" s="38">
        <f>IF('Loads'!$B73&lt;0,0,MAX($B$246,$D39))</f>
        <v>0</v>
      </c>
      <c r="E292" s="43">
        <f>0+10*($B292*'Loads'!B361+$C292*'Loads'!C361+$D292*'Loads'!D361)</f>
        <v>0</v>
      </c>
      <c r="F292" s="17"/>
    </row>
    <row r="293" spans="1:6">
      <c r="A293" s="4" t="s">
        <v>204</v>
      </c>
      <c r="B293" s="38">
        <f>IF('Loads'!$B74&lt;0,0,MAX($B$246,$B40))</f>
        <v>0</v>
      </c>
      <c r="C293" s="38">
        <f>IF('Loads'!$B74&lt;0,0,MAX($B$246,$C40))</f>
        <v>0</v>
      </c>
      <c r="D293" s="38">
        <f>IF('Loads'!$B74&lt;0,0,MAX($B$246,$D40))</f>
        <v>0</v>
      </c>
      <c r="E293" s="43">
        <f>0+10*($B293*'Loads'!B362+$C293*'Loads'!C362+$D293*'Loads'!D362)</f>
        <v>0</v>
      </c>
      <c r="F293" s="17"/>
    </row>
    <row r="294" spans="1:6">
      <c r="A294" s="4" t="s">
        <v>212</v>
      </c>
      <c r="B294" s="38">
        <f>IF('Loads'!$B75&lt;0,0,MAX($B$246,$B41))</f>
        <v>0</v>
      </c>
      <c r="C294" s="21"/>
      <c r="D294" s="21"/>
      <c r="E294" s="43">
        <f>0+10*($B294*'Loads'!B363+$C294*'Loads'!C363+$D294*'Loads'!D363)</f>
        <v>0</v>
      </c>
      <c r="F294" s="17"/>
    </row>
    <row r="295" spans="1:6">
      <c r="A295" s="4" t="s">
        <v>213</v>
      </c>
      <c r="B295" s="38">
        <f>IF('Loads'!$B76&lt;0,0,MAX($B$246,$B42))</f>
        <v>0</v>
      </c>
      <c r="C295" s="21"/>
      <c r="D295" s="21"/>
      <c r="E295" s="43">
        <f>0+10*($B295*'Loads'!B364+$C295*'Loads'!C364+$D295*'Loads'!D364)</f>
        <v>0</v>
      </c>
      <c r="F295" s="17"/>
    </row>
    <row r="296" spans="1:6">
      <c r="A296" s="4" t="s">
        <v>214</v>
      </c>
      <c r="B296" s="38">
        <f>IF('Loads'!$B77&lt;0,0,MAX($B$246,$B43))</f>
        <v>0</v>
      </c>
      <c r="C296" s="38">
        <f>IF('Loads'!$B77&lt;0,0,MAX($B$246,$C43))</f>
        <v>0</v>
      </c>
      <c r="D296" s="38">
        <f>IF('Loads'!$B77&lt;0,0,MAX($B$246,$D43))</f>
        <v>0</v>
      </c>
      <c r="E296" s="43">
        <f>0+10*($B296*'Loads'!B365+$C296*'Loads'!C365+$D296*'Loads'!D365)</f>
        <v>0</v>
      </c>
      <c r="F296" s="17"/>
    </row>
    <row r="297" spans="1:6">
      <c r="A297" s="4" t="s">
        <v>215</v>
      </c>
      <c r="B297" s="38">
        <f>IF('Loads'!$B78&lt;0,0,MAX($B$246,$B44))</f>
        <v>0</v>
      </c>
      <c r="C297" s="38">
        <f>IF('Loads'!$B78&lt;0,0,MAX($B$246,$C44))</f>
        <v>0</v>
      </c>
      <c r="D297" s="38">
        <f>IF('Loads'!$B78&lt;0,0,MAX($B$246,$D44))</f>
        <v>0</v>
      </c>
      <c r="E297" s="43">
        <f>0+10*($B297*'Loads'!B366+$C297*'Loads'!C366+$D297*'Loads'!D366)</f>
        <v>0</v>
      </c>
      <c r="F297" s="17"/>
    </row>
  </sheetData>
  <sheetProtection sheet="1" objects="1" scenarios="1"/>
  <hyperlinks>
    <hyperlink ref="A5" location="'Aggreg'!B314" display="x1 = 3308. Unit rate 1 p/kWh (total) (in Summary of charges before revenue matching)"/>
    <hyperlink ref="A6" location="'Aggreg'!C314" display="x2 = 3308. Unit rate 2 p/kWh (total) (in Summary of charges before revenue matching)"/>
    <hyperlink ref="A7" location="'Aggreg'!D314" display="x3 = 3308. Unit rate 3 p/kWh (total) (in Summary of charges before revenue matching)"/>
    <hyperlink ref="A48" location="'Loads'!B45" display="x1 = 2302. Load coefficient"/>
    <hyperlink ref="A49" location="'Loads'!B333" display="x2 = 2305. Rate 1 units (MWh) (in Equivalent volume for each end user)"/>
    <hyperlink ref="A50" location="'Loads'!C333" display="x3 = 2305. Rate 2 units (MWh) (in Equivalent volume for each end user)"/>
    <hyperlink ref="A51" location="'Loads'!D333" display="x4 = 2305. Rate 3 units (MWh) (in Equivalent volume for each end user)"/>
    <hyperlink ref="A92" location="'Revenue'!C76" display="x1 = 3403. Revenue shortfall (surplus) £ (in Revenue surplus or shortfall)"/>
    <hyperlink ref="A93" location="'Adder'!B55" display="x2 = 3502. Effect through Unit rate 1 p/kWh (in Marginal revenue effect of adder)"/>
    <hyperlink ref="A94" location="'Adder'!C55" display="x3 = 3502. Effect through Unit rate 2 p/kWh (in Marginal revenue effect of adder)"/>
    <hyperlink ref="A95" location="'Adder'!D55" display="x4 = 3502. Effect through Unit rate 3 p/kWh (in Marginal revenue effect of adder)"/>
    <hyperlink ref="A103" location="'Adder'!B98" display="x1 = 3503. Constraint-free solution"/>
    <hyperlink ref="A104" location="'Adder'!B11" display="x2 = 3501. Adder threshold for Unit rate 1 p/kWh (in Adder value at which the minimum is breached)"/>
    <hyperlink ref="A105" location="'Adder'!C11" display="x3 = 3501. Adder threshold for Unit rate 2 p/kWh (in Adder value at which the minimum is breached)"/>
    <hyperlink ref="A106" location="'Adder'!D11" display="x4 = 3501. Adder threshold for Unit rate 3 p/kWh (in Adder value at which the minimum is breached)"/>
    <hyperlink ref="A114" location="'Adder'!B109" display="x1 = 3504. Starting point"/>
    <hyperlink ref="A115" location="'Adder'!B11" display="x2 = 3501. Adder threshold for Unit rate 1 p/kWh (in Adder value at which the minimum is breached)"/>
    <hyperlink ref="A116" location="'Adder'!C11" display="x3 = 3501. Adder threshold for Unit rate 2 p/kWh (in Adder value at which the minimum is breached)"/>
    <hyperlink ref="A117" location="'Adder'!D11" display="x4 = 3501. Adder threshold for Unit rate 3 p/kWh (in Adder value at which the minimum is breached)"/>
    <hyperlink ref="A118" location="'Adder'!B55" display="x5 = 3502. Effect through Unit rate 1 p/kWh (in Marginal revenue effect of adder)"/>
    <hyperlink ref="A119" location="'Adder'!C55" display="x6 = 3502. Effect through Unit rate 2 p/kWh (in Marginal revenue effect of adder)"/>
    <hyperlink ref="A120" location="'Adder'!D55" display="x7 = 3502. Effect through Unit rate 3 p/kWh (in Marginal revenue effect of adder)"/>
    <hyperlink ref="A121" location="'Adder'!B138" display="x8 = Location (in Solve for General adder rate (p/kWh))"/>
    <hyperlink ref="A122" location="'Adder'!C138" display="x9 = Kink (in Solve for General adder rate (p/kWh))"/>
    <hyperlink ref="A123" location="'Adder'!F138" display="x10 = Ranking before tie break (in Solve for General adder rate (p/kWh))"/>
    <hyperlink ref="A124" location="'Adder'!G138" display="x11 = Counter (in Solve for General adder rate (p/kWh))"/>
    <hyperlink ref="A125" location="'Adder'!H138" display="x12 = Tie breaker (in Solve for General adder rate (p/kWh))"/>
    <hyperlink ref="A126" location="'Adder'!I138" display="x13 = Ranking (in Solve for General adder rate (p/kWh))"/>
    <hyperlink ref="A127" location="'Adder'!J138" display="x14 = Kink reordering (in Solve for General adder rate (p/kWh))"/>
    <hyperlink ref="A128" location="'Adder'!D138" display="x15 = Starting slope contributions (in Solve for General adder rate (p/kWh))"/>
    <hyperlink ref="A129" location="'Adder'!L138" display="x16 = New slope (in Solve for General adder rate (p/kWh))"/>
    <hyperlink ref="A130" location="'Adder'!K138" display="x17 = Location (ordered) (in Solve for General adder rate (p/kWh))"/>
    <hyperlink ref="A131" location="'Adder'!E138" display="x18 = Starting values (in Solve for General adder rate (p/kWh))"/>
    <hyperlink ref="A132" location="'Revenue'!C76" display="x19 = 3403. Revenue shortfall (surplus) £ (in Revenue surplus or shortfall)"/>
    <hyperlink ref="A133" location="'Adder'!B98" display="x20 = 3503. Constraint-free solution"/>
    <hyperlink ref="A134" location="'Adder'!M138" display="x21 = Value (in Solve for General adder rate (p/kWh))"/>
    <hyperlink ref="A242" location="'Adder'!N138" display="x1 = 3505. Root (in Solve for General adder rate (p/kWh))"/>
    <hyperlink ref="A250" location="'Loads'!B45" display="x1 = 2302. Load coefficient"/>
    <hyperlink ref="A251" location="'Adder'!B245" display="x2 = 3506. General adder rate (p/kWh)"/>
    <hyperlink ref="A252" location="'Adder'!B11" display="x3 = 3501. Adder threshold for Unit rate 1 p/kWh (in Adder value at which the minimum is breached)"/>
    <hyperlink ref="A253" location="'Adder'!C11" display="x4 = 3501. Adder threshold for Unit rate 2 p/kWh (in Adder value at which the minimum is breached)"/>
    <hyperlink ref="A254" location="'Adder'!D11" display="x5 = 3501. Adder threshold for Unit rate 3 p/kWh (in Adder value at which the minimum is breached)"/>
    <hyperlink ref="A255" location="'Adder'!B264" display="x6 = Adder on Unit rate 1 p/kWh (in Adder)"/>
    <hyperlink ref="A256" location="'Loads'!B333" display="x7 = 2305. Rate 1 units (MWh) (in Equivalent volume for each end user)"/>
    <hyperlink ref="A257" location="'Adder'!C264" display="x8 = Adder on Unit rate 2 p/kWh (in Adder)"/>
    <hyperlink ref="A258" location="'Loads'!C333" display="x9 = 2305. Rate 2 units (MWh) (in Equivalent volume for each end user)"/>
    <hyperlink ref="A259" location="'Adder'!D264" display="x10 = Adder on Unit rate 3 p/kWh (in Adder)"/>
    <hyperlink ref="A260" location="'Loads'!D333" display="x11 = 2305. Rate 3 units (MWh) (in Equivalent volume for each end user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9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8.7109375" customWidth="1"/>
  </cols>
  <sheetData>
    <row r="1" spans="1:8" ht="21" customHeight="1">
      <c r="A1" s="1" t="str">
        <f>"Tariff component adjustment and rounding"&amp;" for "&amp;'Input'!B7&amp;" in "&amp;'Input'!C7&amp;" ("&amp;'Input'!D7&amp;")"</f>
        <v>Not calculated: open in spreadsheet app and allow calculations</v>
      </c>
    </row>
    <row r="3" spans="1:8" ht="21" customHeight="1">
      <c r="A3" s="1" t="s">
        <v>1367</v>
      </c>
    </row>
    <row r="4" spans="1:8">
      <c r="A4" s="3" t="s">
        <v>383</v>
      </c>
    </row>
    <row r="5" spans="1:8">
      <c r="A5" s="33" t="s">
        <v>1175</v>
      </c>
    </row>
    <row r="6" spans="1:8">
      <c r="A6" s="33" t="s">
        <v>1368</v>
      </c>
    </row>
    <row r="7" spans="1:8">
      <c r="A7" s="33" t="s">
        <v>1369</v>
      </c>
    </row>
    <row r="8" spans="1:8">
      <c r="A8" s="33" t="s">
        <v>1370</v>
      </c>
    </row>
    <row r="9" spans="1:8">
      <c r="A9" s="33" t="s">
        <v>1371</v>
      </c>
    </row>
    <row r="10" spans="1:8">
      <c r="A10" s="33" t="s">
        <v>1372</v>
      </c>
    </row>
    <row r="11" spans="1:8">
      <c r="A11" s="33" t="s">
        <v>1373</v>
      </c>
    </row>
    <row r="12" spans="1:8">
      <c r="A12" s="33" t="s">
        <v>1374</v>
      </c>
    </row>
    <row r="13" spans="1:8">
      <c r="A13" s="33" t="s">
        <v>1375</v>
      </c>
    </row>
    <row r="14" spans="1:8">
      <c r="A14" s="33" t="s">
        <v>1376</v>
      </c>
    </row>
    <row r="15" spans="1:8">
      <c r="A15" s="34" t="s">
        <v>386</v>
      </c>
      <c r="B15" s="34" t="s">
        <v>516</v>
      </c>
      <c r="C15" s="34" t="s">
        <v>516</v>
      </c>
      <c r="D15" s="34" t="s">
        <v>516</v>
      </c>
      <c r="E15" s="34" t="s">
        <v>445</v>
      </c>
      <c r="F15" s="34" t="s">
        <v>445</v>
      </c>
      <c r="G15" s="34" t="s">
        <v>445</v>
      </c>
      <c r="H15" s="34" t="s">
        <v>445</v>
      </c>
    </row>
    <row r="16" spans="1:8">
      <c r="A16" s="34" t="s">
        <v>389</v>
      </c>
      <c r="B16" s="34" t="s">
        <v>1377</v>
      </c>
      <c r="C16" s="34" t="s">
        <v>1378</v>
      </c>
      <c r="D16" s="34" t="s">
        <v>1379</v>
      </c>
      <c r="E16" s="34" t="s">
        <v>1380</v>
      </c>
      <c r="F16" s="34" t="s">
        <v>1381</v>
      </c>
      <c r="G16" s="34" t="s">
        <v>1382</v>
      </c>
      <c r="H16" s="34" t="s">
        <v>1383</v>
      </c>
    </row>
    <row r="18" spans="1:9">
      <c r="B18" s="15" t="s">
        <v>1384</v>
      </c>
      <c r="C18" s="15" t="s">
        <v>1385</v>
      </c>
      <c r="D18" s="15" t="s">
        <v>1386</v>
      </c>
      <c r="E18" s="15" t="s">
        <v>1387</v>
      </c>
      <c r="F18" s="15" t="s">
        <v>1388</v>
      </c>
      <c r="G18" s="15" t="s">
        <v>1389</v>
      </c>
      <c r="H18" s="15" t="s">
        <v>1141</v>
      </c>
    </row>
    <row r="19" spans="1:9">
      <c r="A19" s="4" t="s">
        <v>185</v>
      </c>
      <c r="B19" s="46">
        <f>'Aggreg'!$B315+'Adder'!$B265</f>
        <v>0</v>
      </c>
      <c r="C19" s="21"/>
      <c r="D19" s="21"/>
      <c r="E19" s="46">
        <f>'Aggreg'!$E315</f>
        <v>0</v>
      </c>
      <c r="F19" s="21"/>
      <c r="G19" s="21"/>
      <c r="H19" s="21"/>
      <c r="I19" s="17"/>
    </row>
    <row r="20" spans="1:9">
      <c r="A20" s="4" t="s">
        <v>186</v>
      </c>
      <c r="B20" s="46">
        <f>'Aggreg'!$B316+'Adder'!$B266</f>
        <v>0</v>
      </c>
      <c r="C20" s="46">
        <f>'Aggreg'!$C316+'Adder'!$C266</f>
        <v>0</v>
      </c>
      <c r="D20" s="21"/>
      <c r="E20" s="46">
        <f>'Aggreg'!$E316</f>
        <v>0</v>
      </c>
      <c r="F20" s="21"/>
      <c r="G20" s="21"/>
      <c r="H20" s="21"/>
      <c r="I20" s="17"/>
    </row>
    <row r="21" spans="1:9">
      <c r="A21" s="4" t="s">
        <v>231</v>
      </c>
      <c r="B21" s="46">
        <f>'Aggreg'!$B317+'Adder'!$B267</f>
        <v>0</v>
      </c>
      <c r="C21" s="21"/>
      <c r="D21" s="21"/>
      <c r="E21" s="21"/>
      <c r="F21" s="21"/>
      <c r="G21" s="21"/>
      <c r="H21" s="21"/>
      <c r="I21" s="17"/>
    </row>
    <row r="22" spans="1:9">
      <c r="A22" s="4" t="s">
        <v>187</v>
      </c>
      <c r="B22" s="46">
        <f>'Aggreg'!$B318+'Adder'!$B268</f>
        <v>0</v>
      </c>
      <c r="C22" s="21"/>
      <c r="D22" s="21"/>
      <c r="E22" s="46">
        <f>'Aggreg'!$E318</f>
        <v>0</v>
      </c>
      <c r="F22" s="21"/>
      <c r="G22" s="21"/>
      <c r="H22" s="21"/>
      <c r="I22" s="17"/>
    </row>
    <row r="23" spans="1:9">
      <c r="A23" s="4" t="s">
        <v>188</v>
      </c>
      <c r="B23" s="46">
        <f>'Aggreg'!$B319+'Adder'!$B269</f>
        <v>0</v>
      </c>
      <c r="C23" s="46">
        <f>'Aggreg'!$C319+'Adder'!$C269</f>
        <v>0</v>
      </c>
      <c r="D23" s="21"/>
      <c r="E23" s="46">
        <f>'Aggreg'!$E319</f>
        <v>0</v>
      </c>
      <c r="F23" s="21"/>
      <c r="G23" s="21"/>
      <c r="H23" s="21"/>
      <c r="I23" s="17"/>
    </row>
    <row r="24" spans="1:9">
      <c r="A24" s="4" t="s">
        <v>232</v>
      </c>
      <c r="B24" s="46">
        <f>'Aggreg'!$B320+'Adder'!$B270</f>
        <v>0</v>
      </c>
      <c r="C24" s="21"/>
      <c r="D24" s="21"/>
      <c r="E24" s="21"/>
      <c r="F24" s="21"/>
      <c r="G24" s="21"/>
      <c r="H24" s="21"/>
      <c r="I24" s="17"/>
    </row>
    <row r="25" spans="1:9">
      <c r="A25" s="4" t="s">
        <v>189</v>
      </c>
      <c r="B25" s="46">
        <f>'Aggreg'!$B321+'Adder'!$B271</f>
        <v>0</v>
      </c>
      <c r="C25" s="46">
        <f>'Aggreg'!$C321+'Adder'!$C271</f>
        <v>0</v>
      </c>
      <c r="D25" s="21"/>
      <c r="E25" s="46">
        <f>'Aggreg'!$E321</f>
        <v>0</v>
      </c>
      <c r="F25" s="21"/>
      <c r="G25" s="21"/>
      <c r="H25" s="21"/>
      <c r="I25" s="17"/>
    </row>
    <row r="26" spans="1:9">
      <c r="A26" s="4" t="s">
        <v>190</v>
      </c>
      <c r="B26" s="46">
        <f>'Aggreg'!$B322+'Adder'!$B272</f>
        <v>0</v>
      </c>
      <c r="C26" s="46">
        <f>'Aggreg'!$C322+'Adder'!$C272</f>
        <v>0</v>
      </c>
      <c r="D26" s="21"/>
      <c r="E26" s="46">
        <f>'Aggreg'!$E322</f>
        <v>0</v>
      </c>
      <c r="F26" s="21"/>
      <c r="G26" s="21"/>
      <c r="H26" s="21"/>
      <c r="I26" s="17"/>
    </row>
    <row r="27" spans="1:9">
      <c r="A27" s="4" t="s">
        <v>210</v>
      </c>
      <c r="B27" s="46">
        <f>'Aggreg'!$B323+'Adder'!$B273</f>
        <v>0</v>
      </c>
      <c r="C27" s="46">
        <f>'Aggreg'!$C323+'Adder'!$C273</f>
        <v>0</v>
      </c>
      <c r="D27" s="21"/>
      <c r="E27" s="46">
        <f>'Aggreg'!$E323</f>
        <v>0</v>
      </c>
      <c r="F27" s="21"/>
      <c r="G27" s="21"/>
      <c r="H27" s="21"/>
      <c r="I27" s="17"/>
    </row>
    <row r="28" spans="1:9">
      <c r="A28" s="4" t="s">
        <v>191</v>
      </c>
      <c r="B28" s="46">
        <f>'Aggreg'!$B324+'Adder'!$B274</f>
        <v>0</v>
      </c>
      <c r="C28" s="46">
        <f>'Aggreg'!$C324+'Adder'!$C274</f>
        <v>0</v>
      </c>
      <c r="D28" s="46">
        <f>'Aggreg'!$D324+'Adder'!$D274</f>
        <v>0</v>
      </c>
      <c r="E28" s="46">
        <f>'Aggreg'!$E324</f>
        <v>0</v>
      </c>
      <c r="F28" s="21"/>
      <c r="G28" s="21"/>
      <c r="H28" s="21"/>
      <c r="I28" s="17"/>
    </row>
    <row r="29" spans="1:9">
      <c r="A29" s="4" t="s">
        <v>192</v>
      </c>
      <c r="B29" s="46">
        <f>'Aggreg'!$B325+'Adder'!$B275</f>
        <v>0</v>
      </c>
      <c r="C29" s="46">
        <f>'Aggreg'!$C325+'Adder'!$C275</f>
        <v>0</v>
      </c>
      <c r="D29" s="46">
        <f>'Aggreg'!$D325+'Adder'!$D275</f>
        <v>0</v>
      </c>
      <c r="E29" s="46">
        <f>'Aggreg'!$E325</f>
        <v>0</v>
      </c>
      <c r="F29" s="21"/>
      <c r="G29" s="21"/>
      <c r="H29" s="21"/>
      <c r="I29" s="17"/>
    </row>
    <row r="30" spans="1:9">
      <c r="A30" s="4" t="s">
        <v>193</v>
      </c>
      <c r="B30" s="46">
        <f>'Aggreg'!$B326+'Adder'!$B276</f>
        <v>0</v>
      </c>
      <c r="C30" s="46">
        <f>'Aggreg'!$C326+'Adder'!$C276</f>
        <v>0</v>
      </c>
      <c r="D30" s="46">
        <f>'Aggreg'!$D326+'Adder'!$D276</f>
        <v>0</v>
      </c>
      <c r="E30" s="46">
        <f>'Aggreg'!$E326</f>
        <v>0</v>
      </c>
      <c r="F30" s="46">
        <f>'Aggreg'!$F326</f>
        <v>0</v>
      </c>
      <c r="G30" s="46">
        <f>'Aggreg'!$G326</f>
        <v>0</v>
      </c>
      <c r="H30" s="46">
        <f>'Aggreg'!$H326</f>
        <v>0</v>
      </c>
      <c r="I30" s="17"/>
    </row>
    <row r="31" spans="1:9">
      <c r="A31" s="4" t="s">
        <v>194</v>
      </c>
      <c r="B31" s="46">
        <f>'Aggreg'!$B327+'Adder'!$B277</f>
        <v>0</v>
      </c>
      <c r="C31" s="46">
        <f>'Aggreg'!$C327+'Adder'!$C277</f>
        <v>0</v>
      </c>
      <c r="D31" s="46">
        <f>'Aggreg'!$D327+'Adder'!$D277</f>
        <v>0</v>
      </c>
      <c r="E31" s="46">
        <f>'Aggreg'!$E327</f>
        <v>0</v>
      </c>
      <c r="F31" s="46">
        <f>'Aggreg'!$F327</f>
        <v>0</v>
      </c>
      <c r="G31" s="46">
        <f>'Aggreg'!$G327</f>
        <v>0</v>
      </c>
      <c r="H31" s="46">
        <f>'Aggreg'!$H327</f>
        <v>0</v>
      </c>
      <c r="I31" s="17"/>
    </row>
    <row r="32" spans="1:9">
      <c r="A32" s="4" t="s">
        <v>211</v>
      </c>
      <c r="B32" s="46">
        <f>'Aggreg'!$B328+'Adder'!$B278</f>
        <v>0</v>
      </c>
      <c r="C32" s="46">
        <f>'Aggreg'!$C328+'Adder'!$C278</f>
        <v>0</v>
      </c>
      <c r="D32" s="46">
        <f>'Aggreg'!$D328+'Adder'!$D278</f>
        <v>0</v>
      </c>
      <c r="E32" s="46">
        <f>'Aggreg'!$E328</f>
        <v>0</v>
      </c>
      <c r="F32" s="46">
        <f>'Aggreg'!$F328</f>
        <v>0</v>
      </c>
      <c r="G32" s="46">
        <f>'Aggreg'!$G328</f>
        <v>0</v>
      </c>
      <c r="H32" s="46">
        <f>'Aggreg'!$H328</f>
        <v>0</v>
      </c>
      <c r="I32" s="17"/>
    </row>
    <row r="33" spans="1:9">
      <c r="A33" s="4" t="s">
        <v>233</v>
      </c>
      <c r="B33" s="46">
        <f>'Aggreg'!$B329+'Adder'!$B279</f>
        <v>0</v>
      </c>
      <c r="C33" s="21"/>
      <c r="D33" s="21"/>
      <c r="E33" s="21"/>
      <c r="F33" s="21"/>
      <c r="G33" s="21"/>
      <c r="H33" s="21"/>
      <c r="I33" s="17"/>
    </row>
    <row r="34" spans="1:9">
      <c r="A34" s="4" t="s">
        <v>234</v>
      </c>
      <c r="B34" s="46">
        <f>'Aggreg'!$B330+'Adder'!$B280</f>
        <v>0</v>
      </c>
      <c r="C34" s="21"/>
      <c r="D34" s="21"/>
      <c r="E34" s="21"/>
      <c r="F34" s="21"/>
      <c r="G34" s="21"/>
      <c r="H34" s="21"/>
      <c r="I34" s="17"/>
    </row>
    <row r="35" spans="1:9">
      <c r="A35" s="4" t="s">
        <v>235</v>
      </c>
      <c r="B35" s="46">
        <f>'Aggreg'!$B331+'Adder'!$B281</f>
        <v>0</v>
      </c>
      <c r="C35" s="21"/>
      <c r="D35" s="21"/>
      <c r="E35" s="21"/>
      <c r="F35" s="21"/>
      <c r="G35" s="21"/>
      <c r="H35" s="21"/>
      <c r="I35" s="17"/>
    </row>
    <row r="36" spans="1:9">
      <c r="A36" s="4" t="s">
        <v>236</v>
      </c>
      <c r="B36" s="46">
        <f>'Aggreg'!$B332+'Adder'!$B282</f>
        <v>0</v>
      </c>
      <c r="C36" s="21"/>
      <c r="D36" s="21"/>
      <c r="E36" s="21"/>
      <c r="F36" s="21"/>
      <c r="G36" s="21"/>
      <c r="H36" s="21"/>
      <c r="I36" s="17"/>
    </row>
    <row r="37" spans="1:9">
      <c r="A37" s="4" t="s">
        <v>237</v>
      </c>
      <c r="B37" s="46">
        <f>'Aggreg'!$B333+'Adder'!$B283</f>
        <v>0</v>
      </c>
      <c r="C37" s="46">
        <f>'Aggreg'!$C333+'Adder'!$C283</f>
        <v>0</v>
      </c>
      <c r="D37" s="46">
        <f>'Aggreg'!$D333+'Adder'!$D283</f>
        <v>0</v>
      </c>
      <c r="E37" s="21"/>
      <c r="F37" s="21"/>
      <c r="G37" s="21"/>
      <c r="H37" s="21"/>
      <c r="I37" s="17"/>
    </row>
    <row r="38" spans="1:9">
      <c r="A38" s="4" t="s">
        <v>195</v>
      </c>
      <c r="B38" s="46">
        <f>'Aggreg'!$B334+'Adder'!$B284</f>
        <v>0</v>
      </c>
      <c r="C38" s="21"/>
      <c r="D38" s="21"/>
      <c r="E38" s="46">
        <f>'Aggreg'!$E334</f>
        <v>0</v>
      </c>
      <c r="F38" s="21"/>
      <c r="G38" s="21"/>
      <c r="H38" s="21"/>
      <c r="I38" s="17"/>
    </row>
    <row r="39" spans="1:9">
      <c r="A39" s="4" t="s">
        <v>196</v>
      </c>
      <c r="B39" s="46">
        <f>'Aggreg'!$B335+'Adder'!$B285</f>
        <v>0</v>
      </c>
      <c r="C39" s="21"/>
      <c r="D39" s="21"/>
      <c r="E39" s="46">
        <f>'Aggreg'!$E335</f>
        <v>0</v>
      </c>
      <c r="F39" s="21"/>
      <c r="G39" s="21"/>
      <c r="H39" s="21"/>
      <c r="I39" s="17"/>
    </row>
    <row r="40" spans="1:9">
      <c r="A40" s="4" t="s">
        <v>197</v>
      </c>
      <c r="B40" s="46">
        <f>'Aggreg'!$B336+'Adder'!$B286</f>
        <v>0</v>
      </c>
      <c r="C40" s="21"/>
      <c r="D40" s="21"/>
      <c r="E40" s="46">
        <f>'Aggreg'!$E336</f>
        <v>0</v>
      </c>
      <c r="F40" s="21"/>
      <c r="G40" s="21"/>
      <c r="H40" s="46">
        <f>'Aggreg'!$H336</f>
        <v>0</v>
      </c>
      <c r="I40" s="17"/>
    </row>
    <row r="41" spans="1:9">
      <c r="A41" s="4" t="s">
        <v>198</v>
      </c>
      <c r="B41" s="46">
        <f>'Aggreg'!$B337+'Adder'!$B287</f>
        <v>0</v>
      </c>
      <c r="C41" s="21"/>
      <c r="D41" s="21"/>
      <c r="E41" s="46">
        <f>'Aggreg'!$E337</f>
        <v>0</v>
      </c>
      <c r="F41" s="21"/>
      <c r="G41" s="21"/>
      <c r="H41" s="21"/>
      <c r="I41" s="17"/>
    </row>
    <row r="42" spans="1:9">
      <c r="A42" s="4" t="s">
        <v>199</v>
      </c>
      <c r="B42" s="46">
        <f>'Aggreg'!$B338+'Adder'!$B288</f>
        <v>0</v>
      </c>
      <c r="C42" s="46">
        <f>'Aggreg'!$C338+'Adder'!$C288</f>
        <v>0</v>
      </c>
      <c r="D42" s="46">
        <f>'Aggreg'!$D338+'Adder'!$D288</f>
        <v>0</v>
      </c>
      <c r="E42" s="46">
        <f>'Aggreg'!$E338</f>
        <v>0</v>
      </c>
      <c r="F42" s="21"/>
      <c r="G42" s="21"/>
      <c r="H42" s="46">
        <f>'Aggreg'!$H338</f>
        <v>0</v>
      </c>
      <c r="I42" s="17"/>
    </row>
    <row r="43" spans="1:9">
      <c r="A43" s="4" t="s">
        <v>200</v>
      </c>
      <c r="B43" s="46">
        <f>'Aggreg'!$B339+'Adder'!$B289</f>
        <v>0</v>
      </c>
      <c r="C43" s="46">
        <f>'Aggreg'!$C339+'Adder'!$C289</f>
        <v>0</v>
      </c>
      <c r="D43" s="46">
        <f>'Aggreg'!$D339+'Adder'!$D289</f>
        <v>0</v>
      </c>
      <c r="E43" s="46">
        <f>'Aggreg'!$E339</f>
        <v>0</v>
      </c>
      <c r="F43" s="21"/>
      <c r="G43" s="21"/>
      <c r="H43" s="21"/>
      <c r="I43" s="17"/>
    </row>
    <row r="44" spans="1:9">
      <c r="A44" s="4" t="s">
        <v>201</v>
      </c>
      <c r="B44" s="46">
        <f>'Aggreg'!$B340+'Adder'!$B290</f>
        <v>0</v>
      </c>
      <c r="C44" s="21"/>
      <c r="D44" s="21"/>
      <c r="E44" s="46">
        <f>'Aggreg'!$E340</f>
        <v>0</v>
      </c>
      <c r="F44" s="21"/>
      <c r="G44" s="21"/>
      <c r="H44" s="46">
        <f>'Aggreg'!$H340</f>
        <v>0</v>
      </c>
      <c r="I44" s="17"/>
    </row>
    <row r="45" spans="1:9">
      <c r="A45" s="4" t="s">
        <v>202</v>
      </c>
      <c r="B45" s="46">
        <f>'Aggreg'!$B341+'Adder'!$B291</f>
        <v>0</v>
      </c>
      <c r="C45" s="21"/>
      <c r="D45" s="21"/>
      <c r="E45" s="46">
        <f>'Aggreg'!$E341</f>
        <v>0</v>
      </c>
      <c r="F45" s="21"/>
      <c r="G45" s="21"/>
      <c r="H45" s="21"/>
      <c r="I45" s="17"/>
    </row>
    <row r="46" spans="1:9">
      <c r="A46" s="4" t="s">
        <v>203</v>
      </c>
      <c r="B46" s="46">
        <f>'Aggreg'!$B342+'Adder'!$B292</f>
        <v>0</v>
      </c>
      <c r="C46" s="46">
        <f>'Aggreg'!$C342+'Adder'!$C292</f>
        <v>0</v>
      </c>
      <c r="D46" s="46">
        <f>'Aggreg'!$D342+'Adder'!$D292</f>
        <v>0</v>
      </c>
      <c r="E46" s="46">
        <f>'Aggreg'!$E342</f>
        <v>0</v>
      </c>
      <c r="F46" s="21"/>
      <c r="G46" s="21"/>
      <c r="H46" s="46">
        <f>'Aggreg'!$H342</f>
        <v>0</v>
      </c>
      <c r="I46" s="17"/>
    </row>
    <row r="47" spans="1:9">
      <c r="A47" s="4" t="s">
        <v>204</v>
      </c>
      <c r="B47" s="46">
        <f>'Aggreg'!$B343+'Adder'!$B293</f>
        <v>0</v>
      </c>
      <c r="C47" s="46">
        <f>'Aggreg'!$C343+'Adder'!$C293</f>
        <v>0</v>
      </c>
      <c r="D47" s="46">
        <f>'Aggreg'!$D343+'Adder'!$D293</f>
        <v>0</v>
      </c>
      <c r="E47" s="46">
        <f>'Aggreg'!$E343</f>
        <v>0</v>
      </c>
      <c r="F47" s="21"/>
      <c r="G47" s="21"/>
      <c r="H47" s="21"/>
      <c r="I47" s="17"/>
    </row>
    <row r="48" spans="1:9">
      <c r="A48" s="4" t="s">
        <v>212</v>
      </c>
      <c r="B48" s="46">
        <f>'Aggreg'!$B344+'Adder'!$B294</f>
        <v>0</v>
      </c>
      <c r="C48" s="21"/>
      <c r="D48" s="21"/>
      <c r="E48" s="46">
        <f>'Aggreg'!$E344</f>
        <v>0</v>
      </c>
      <c r="F48" s="21"/>
      <c r="G48" s="21"/>
      <c r="H48" s="46">
        <f>'Aggreg'!$H344</f>
        <v>0</v>
      </c>
      <c r="I48" s="17"/>
    </row>
    <row r="49" spans="1:9">
      <c r="A49" s="4" t="s">
        <v>213</v>
      </c>
      <c r="B49" s="46">
        <f>'Aggreg'!$B345+'Adder'!$B295</f>
        <v>0</v>
      </c>
      <c r="C49" s="21"/>
      <c r="D49" s="21"/>
      <c r="E49" s="46">
        <f>'Aggreg'!$E345</f>
        <v>0</v>
      </c>
      <c r="F49" s="21"/>
      <c r="G49" s="21"/>
      <c r="H49" s="21"/>
      <c r="I49" s="17"/>
    </row>
    <row r="50" spans="1:9">
      <c r="A50" s="4" t="s">
        <v>214</v>
      </c>
      <c r="B50" s="46">
        <f>'Aggreg'!$B346+'Adder'!$B296</f>
        <v>0</v>
      </c>
      <c r="C50" s="46">
        <f>'Aggreg'!$C346+'Adder'!$C296</f>
        <v>0</v>
      </c>
      <c r="D50" s="46">
        <f>'Aggreg'!$D346+'Adder'!$D296</f>
        <v>0</v>
      </c>
      <c r="E50" s="46">
        <f>'Aggreg'!$E346</f>
        <v>0</v>
      </c>
      <c r="F50" s="21"/>
      <c r="G50" s="21"/>
      <c r="H50" s="46">
        <f>'Aggreg'!$H346</f>
        <v>0</v>
      </c>
      <c r="I50" s="17"/>
    </row>
    <row r="51" spans="1:9">
      <c r="A51" s="4" t="s">
        <v>215</v>
      </c>
      <c r="B51" s="46">
        <f>'Aggreg'!$B347+'Adder'!$B297</f>
        <v>0</v>
      </c>
      <c r="C51" s="46">
        <f>'Aggreg'!$C347+'Adder'!$C297</f>
        <v>0</v>
      </c>
      <c r="D51" s="46">
        <f>'Aggreg'!$D347+'Adder'!$D297</f>
        <v>0</v>
      </c>
      <c r="E51" s="46">
        <f>'Aggreg'!$E347</f>
        <v>0</v>
      </c>
      <c r="F51" s="21"/>
      <c r="G51" s="21"/>
      <c r="H51" s="21"/>
      <c r="I51" s="17"/>
    </row>
    <row r="53" spans="1:9" ht="21" customHeight="1">
      <c r="A53" s="1" t="s">
        <v>1390</v>
      </c>
    </row>
    <row r="55" spans="1:9">
      <c r="B55" s="15" t="s">
        <v>1384</v>
      </c>
      <c r="C55" s="15" t="s">
        <v>1385</v>
      </c>
      <c r="D55" s="15" t="s">
        <v>1386</v>
      </c>
      <c r="E55" s="15" t="s">
        <v>1387</v>
      </c>
      <c r="F55" s="15" t="s">
        <v>1388</v>
      </c>
      <c r="G55" s="15" t="s">
        <v>1389</v>
      </c>
      <c r="H55" s="15" t="s">
        <v>1141</v>
      </c>
    </row>
    <row r="56" spans="1:9">
      <c r="A56" s="4" t="s">
        <v>1391</v>
      </c>
      <c r="B56" s="37">
        <v>3</v>
      </c>
      <c r="C56" s="37">
        <v>3</v>
      </c>
      <c r="D56" s="37">
        <v>3</v>
      </c>
      <c r="E56" s="37">
        <v>2</v>
      </c>
      <c r="F56" s="37">
        <v>2</v>
      </c>
      <c r="G56" s="37">
        <v>2</v>
      </c>
      <c r="H56" s="37">
        <v>3</v>
      </c>
      <c r="I56" s="17"/>
    </row>
    <row r="58" spans="1:9" ht="21" customHeight="1">
      <c r="A58" s="1" t="s">
        <v>1392</v>
      </c>
    </row>
    <row r="59" spans="1:9">
      <c r="A59" s="3" t="s">
        <v>383</v>
      </c>
    </row>
    <row r="60" spans="1:9">
      <c r="A60" s="33" t="s">
        <v>1393</v>
      </c>
    </row>
    <row r="61" spans="1:9">
      <c r="A61" s="33" t="s">
        <v>1394</v>
      </c>
    </row>
    <row r="62" spans="1:9">
      <c r="A62" s="33" t="s">
        <v>1395</v>
      </c>
    </row>
    <row r="63" spans="1:9">
      <c r="A63" s="33" t="s">
        <v>1396</v>
      </c>
    </row>
    <row r="64" spans="1:9">
      <c r="A64" s="33" t="s">
        <v>1397</v>
      </c>
    </row>
    <row r="65" spans="1:9">
      <c r="A65" s="33" t="s">
        <v>1398</v>
      </c>
    </row>
    <row r="66" spans="1:9">
      <c r="A66" s="33" t="s">
        <v>1399</v>
      </c>
    </row>
    <row r="67" spans="1:9">
      <c r="A67" s="33" t="s">
        <v>1400</v>
      </c>
    </row>
    <row r="68" spans="1:9">
      <c r="A68" s="33" t="s">
        <v>1401</v>
      </c>
    </row>
    <row r="69" spans="1:9">
      <c r="A69" s="33" t="s">
        <v>1402</v>
      </c>
    </row>
    <row r="70" spans="1:9">
      <c r="A70" s="33" t="s">
        <v>1403</v>
      </c>
    </row>
    <row r="71" spans="1:9">
      <c r="A71" s="33" t="s">
        <v>1404</v>
      </c>
    </row>
    <row r="72" spans="1:9">
      <c r="A72" s="33" t="s">
        <v>1405</v>
      </c>
    </row>
    <row r="73" spans="1:9">
      <c r="A73" s="33" t="s">
        <v>1406</v>
      </c>
    </row>
    <row r="74" spans="1:9">
      <c r="A74" s="34" t="s">
        <v>386</v>
      </c>
      <c r="B74" s="34" t="s">
        <v>516</v>
      </c>
      <c r="C74" s="34" t="s">
        <v>516</v>
      </c>
      <c r="D74" s="34" t="s">
        <v>516</v>
      </c>
      <c r="E74" s="34" t="s">
        <v>516</v>
      </c>
      <c r="F74" s="34" t="s">
        <v>516</v>
      </c>
      <c r="G74" s="34" t="s">
        <v>516</v>
      </c>
      <c r="H74" s="34" t="s">
        <v>516</v>
      </c>
    </row>
    <row r="75" spans="1:9">
      <c r="A75" s="34" t="s">
        <v>389</v>
      </c>
      <c r="B75" s="34" t="s">
        <v>1407</v>
      </c>
      <c r="C75" s="34" t="s">
        <v>1408</v>
      </c>
      <c r="D75" s="34" t="s">
        <v>1409</v>
      </c>
      <c r="E75" s="34" t="s">
        <v>1410</v>
      </c>
      <c r="F75" s="34" t="s">
        <v>1411</v>
      </c>
      <c r="G75" s="34" t="s">
        <v>1412</v>
      </c>
      <c r="H75" s="34" t="s">
        <v>1413</v>
      </c>
    </row>
    <row r="77" spans="1:9">
      <c r="B77" s="15" t="s">
        <v>1384</v>
      </c>
      <c r="C77" s="15" t="s">
        <v>1385</v>
      </c>
      <c r="D77" s="15" t="s">
        <v>1386</v>
      </c>
      <c r="E77" s="15" t="s">
        <v>1387</v>
      </c>
      <c r="F77" s="15" t="s">
        <v>1388</v>
      </c>
      <c r="G77" s="15" t="s">
        <v>1389</v>
      </c>
      <c r="H77" s="15" t="s">
        <v>1141</v>
      </c>
    </row>
    <row r="78" spans="1:9">
      <c r="A78" s="4" t="s">
        <v>185</v>
      </c>
      <c r="B78" s="46">
        <f>ROUND(B19,B$56)-B19</f>
        <v>0</v>
      </c>
      <c r="C78" s="21"/>
      <c r="D78" s="21"/>
      <c r="E78" s="46">
        <f>ROUND(E19,E$56)-E19</f>
        <v>0</v>
      </c>
      <c r="F78" s="21"/>
      <c r="G78" s="21"/>
      <c r="H78" s="21"/>
      <c r="I78" s="17"/>
    </row>
    <row r="79" spans="1:9">
      <c r="A79" s="4" t="s">
        <v>186</v>
      </c>
      <c r="B79" s="46">
        <f>ROUND(B20,B$56)-B20</f>
        <v>0</v>
      </c>
      <c r="C79" s="46">
        <f>ROUND(C20,C$56)-C20</f>
        <v>0</v>
      </c>
      <c r="D79" s="21"/>
      <c r="E79" s="46">
        <f>ROUND(E20,E$56)-E20</f>
        <v>0</v>
      </c>
      <c r="F79" s="21"/>
      <c r="G79" s="21"/>
      <c r="H79" s="21"/>
      <c r="I79" s="17"/>
    </row>
    <row r="80" spans="1:9">
      <c r="A80" s="4" t="s">
        <v>231</v>
      </c>
      <c r="B80" s="46">
        <f>ROUND(B21,B$56)-B21</f>
        <v>0</v>
      </c>
      <c r="C80" s="21"/>
      <c r="D80" s="21"/>
      <c r="E80" s="21"/>
      <c r="F80" s="21"/>
      <c r="G80" s="21"/>
      <c r="H80" s="21"/>
      <c r="I80" s="17"/>
    </row>
    <row r="81" spans="1:9">
      <c r="A81" s="4" t="s">
        <v>187</v>
      </c>
      <c r="B81" s="46">
        <f>ROUND(B22,B$56)-B22</f>
        <v>0</v>
      </c>
      <c r="C81" s="21"/>
      <c r="D81" s="21"/>
      <c r="E81" s="46">
        <f>ROUND(E22,E$56)-E22</f>
        <v>0</v>
      </c>
      <c r="F81" s="21"/>
      <c r="G81" s="21"/>
      <c r="H81" s="21"/>
      <c r="I81" s="17"/>
    </row>
    <row r="82" spans="1:9">
      <c r="A82" s="4" t="s">
        <v>188</v>
      </c>
      <c r="B82" s="46">
        <f>ROUND(B23,B$56)-B23</f>
        <v>0</v>
      </c>
      <c r="C82" s="46">
        <f>ROUND(C23,C$56)-C23</f>
        <v>0</v>
      </c>
      <c r="D82" s="21"/>
      <c r="E82" s="46">
        <f>ROUND(E23,E$56)-E23</f>
        <v>0</v>
      </c>
      <c r="F82" s="21"/>
      <c r="G82" s="21"/>
      <c r="H82" s="21"/>
      <c r="I82" s="17"/>
    </row>
    <row r="83" spans="1:9">
      <c r="A83" s="4" t="s">
        <v>232</v>
      </c>
      <c r="B83" s="46">
        <f>ROUND(B24,B$56)-B24</f>
        <v>0</v>
      </c>
      <c r="C83" s="21"/>
      <c r="D83" s="21"/>
      <c r="E83" s="21"/>
      <c r="F83" s="21"/>
      <c r="G83" s="21"/>
      <c r="H83" s="21"/>
      <c r="I83" s="17"/>
    </row>
    <row r="84" spans="1:9">
      <c r="A84" s="4" t="s">
        <v>189</v>
      </c>
      <c r="B84" s="46">
        <f>ROUND(B25,B$56)-B25</f>
        <v>0</v>
      </c>
      <c r="C84" s="46">
        <f>ROUND(C25,C$56)-C25</f>
        <v>0</v>
      </c>
      <c r="D84" s="21"/>
      <c r="E84" s="46">
        <f>ROUND(E25,E$56)-E25</f>
        <v>0</v>
      </c>
      <c r="F84" s="21"/>
      <c r="G84" s="21"/>
      <c r="H84" s="21"/>
      <c r="I84" s="17"/>
    </row>
    <row r="85" spans="1:9">
      <c r="A85" s="4" t="s">
        <v>190</v>
      </c>
      <c r="B85" s="46">
        <f>ROUND(B26,B$56)-B26</f>
        <v>0</v>
      </c>
      <c r="C85" s="46">
        <f>ROUND(C26,C$56)-C26</f>
        <v>0</v>
      </c>
      <c r="D85" s="21"/>
      <c r="E85" s="46">
        <f>ROUND(E26,E$56)-E26</f>
        <v>0</v>
      </c>
      <c r="F85" s="21"/>
      <c r="G85" s="21"/>
      <c r="H85" s="21"/>
      <c r="I85" s="17"/>
    </row>
    <row r="86" spans="1:9">
      <c r="A86" s="4" t="s">
        <v>210</v>
      </c>
      <c r="B86" s="46">
        <f>ROUND(B27,B$56)-B27</f>
        <v>0</v>
      </c>
      <c r="C86" s="46">
        <f>ROUND(C27,C$56)-C27</f>
        <v>0</v>
      </c>
      <c r="D86" s="21"/>
      <c r="E86" s="46">
        <f>ROUND(E27,E$56)-E27</f>
        <v>0</v>
      </c>
      <c r="F86" s="21"/>
      <c r="G86" s="21"/>
      <c r="H86" s="21"/>
      <c r="I86" s="17"/>
    </row>
    <row r="87" spans="1:9">
      <c r="A87" s="4" t="s">
        <v>191</v>
      </c>
      <c r="B87" s="46">
        <f>ROUND(B28,B$56)-B28</f>
        <v>0</v>
      </c>
      <c r="C87" s="46">
        <f>ROUND(C28,C$56)-C28</f>
        <v>0</v>
      </c>
      <c r="D87" s="46">
        <f>ROUND(D28,D$56)-D28</f>
        <v>0</v>
      </c>
      <c r="E87" s="46">
        <f>ROUND(E28,E$56)-E28</f>
        <v>0</v>
      </c>
      <c r="F87" s="21"/>
      <c r="G87" s="21"/>
      <c r="H87" s="21"/>
      <c r="I87" s="17"/>
    </row>
    <row r="88" spans="1:9">
      <c r="A88" s="4" t="s">
        <v>192</v>
      </c>
      <c r="B88" s="46">
        <f>ROUND(B29,B$56)-B29</f>
        <v>0</v>
      </c>
      <c r="C88" s="46">
        <f>ROUND(C29,C$56)-C29</f>
        <v>0</v>
      </c>
      <c r="D88" s="46">
        <f>ROUND(D29,D$56)-D29</f>
        <v>0</v>
      </c>
      <c r="E88" s="46">
        <f>ROUND(E29,E$56)-E29</f>
        <v>0</v>
      </c>
      <c r="F88" s="21"/>
      <c r="G88" s="21"/>
      <c r="H88" s="21"/>
      <c r="I88" s="17"/>
    </row>
    <row r="89" spans="1:9">
      <c r="A89" s="4" t="s">
        <v>193</v>
      </c>
      <c r="B89" s="46">
        <f>ROUND(B30,B$56)-B30</f>
        <v>0</v>
      </c>
      <c r="C89" s="46">
        <f>ROUND(C30,C$56)-C30</f>
        <v>0</v>
      </c>
      <c r="D89" s="46">
        <f>ROUND(D30,D$56)-D30</f>
        <v>0</v>
      </c>
      <c r="E89" s="46">
        <f>ROUND(E30,E$56)-E30</f>
        <v>0</v>
      </c>
      <c r="F89" s="46">
        <f>ROUND(F30,F$56)-F30</f>
        <v>0</v>
      </c>
      <c r="G89" s="46">
        <f>ROUND(G30,G$56)-G30</f>
        <v>0</v>
      </c>
      <c r="H89" s="46">
        <f>ROUND(H30,H$56)-H30</f>
        <v>0</v>
      </c>
      <c r="I89" s="17"/>
    </row>
    <row r="90" spans="1:9">
      <c r="A90" s="4" t="s">
        <v>194</v>
      </c>
      <c r="B90" s="46">
        <f>ROUND(B31,B$56)-B31</f>
        <v>0</v>
      </c>
      <c r="C90" s="46">
        <f>ROUND(C31,C$56)-C31</f>
        <v>0</v>
      </c>
      <c r="D90" s="46">
        <f>ROUND(D31,D$56)-D31</f>
        <v>0</v>
      </c>
      <c r="E90" s="46">
        <f>ROUND(E31,E$56)-E31</f>
        <v>0</v>
      </c>
      <c r="F90" s="46">
        <f>ROUND(F31,F$56)-F31</f>
        <v>0</v>
      </c>
      <c r="G90" s="46">
        <f>ROUND(G31,G$56)-G31</f>
        <v>0</v>
      </c>
      <c r="H90" s="46">
        <f>ROUND(H31,H$56)-H31</f>
        <v>0</v>
      </c>
      <c r="I90" s="17"/>
    </row>
    <row r="91" spans="1:9">
      <c r="A91" s="4" t="s">
        <v>211</v>
      </c>
      <c r="B91" s="46">
        <f>ROUND(B32,B$56)-B32</f>
        <v>0</v>
      </c>
      <c r="C91" s="46">
        <f>ROUND(C32,C$56)-C32</f>
        <v>0</v>
      </c>
      <c r="D91" s="46">
        <f>ROUND(D32,D$56)-D32</f>
        <v>0</v>
      </c>
      <c r="E91" s="46">
        <f>ROUND(E32,E$56)-E32</f>
        <v>0</v>
      </c>
      <c r="F91" s="46">
        <f>ROUND(F32,F$56)-F32</f>
        <v>0</v>
      </c>
      <c r="G91" s="46">
        <f>ROUND(G32,G$56)-G32</f>
        <v>0</v>
      </c>
      <c r="H91" s="46">
        <f>ROUND(H32,H$56)-H32</f>
        <v>0</v>
      </c>
      <c r="I91" s="17"/>
    </row>
    <row r="92" spans="1:9">
      <c r="A92" s="4" t="s">
        <v>233</v>
      </c>
      <c r="B92" s="46">
        <f>ROUND(B33,B$56)-B33</f>
        <v>0</v>
      </c>
      <c r="C92" s="21"/>
      <c r="D92" s="21"/>
      <c r="E92" s="21"/>
      <c r="F92" s="21"/>
      <c r="G92" s="21"/>
      <c r="H92" s="21"/>
      <c r="I92" s="17"/>
    </row>
    <row r="93" spans="1:9">
      <c r="A93" s="4" t="s">
        <v>234</v>
      </c>
      <c r="B93" s="46">
        <f>ROUND(B34,B$56)-B34</f>
        <v>0</v>
      </c>
      <c r="C93" s="21"/>
      <c r="D93" s="21"/>
      <c r="E93" s="21"/>
      <c r="F93" s="21"/>
      <c r="G93" s="21"/>
      <c r="H93" s="21"/>
      <c r="I93" s="17"/>
    </row>
    <row r="94" spans="1:9">
      <c r="A94" s="4" t="s">
        <v>235</v>
      </c>
      <c r="B94" s="46">
        <f>ROUND(B35,B$56)-B35</f>
        <v>0</v>
      </c>
      <c r="C94" s="21"/>
      <c r="D94" s="21"/>
      <c r="E94" s="21"/>
      <c r="F94" s="21"/>
      <c r="G94" s="21"/>
      <c r="H94" s="21"/>
      <c r="I94" s="17"/>
    </row>
    <row r="95" spans="1:9">
      <c r="A95" s="4" t="s">
        <v>236</v>
      </c>
      <c r="B95" s="46">
        <f>ROUND(B36,B$56)-B36</f>
        <v>0</v>
      </c>
      <c r="C95" s="21"/>
      <c r="D95" s="21"/>
      <c r="E95" s="21"/>
      <c r="F95" s="21"/>
      <c r="G95" s="21"/>
      <c r="H95" s="21"/>
      <c r="I95" s="17"/>
    </row>
    <row r="96" spans="1:9">
      <c r="A96" s="4" t="s">
        <v>237</v>
      </c>
      <c r="B96" s="46">
        <f>ROUND(B37,B$56)-B37</f>
        <v>0</v>
      </c>
      <c r="C96" s="46">
        <f>ROUND(C37,C$56)-C37</f>
        <v>0</v>
      </c>
      <c r="D96" s="46">
        <f>ROUND(D37,D$56)-D37</f>
        <v>0</v>
      </c>
      <c r="E96" s="21"/>
      <c r="F96" s="21"/>
      <c r="G96" s="21"/>
      <c r="H96" s="21"/>
      <c r="I96" s="17"/>
    </row>
    <row r="97" spans="1:9">
      <c r="A97" s="4" t="s">
        <v>195</v>
      </c>
      <c r="B97" s="46">
        <f>ROUND(B38,B$56)-B38</f>
        <v>0</v>
      </c>
      <c r="C97" s="21"/>
      <c r="D97" s="21"/>
      <c r="E97" s="46">
        <f>ROUND(E38,E$56)-E38</f>
        <v>0</v>
      </c>
      <c r="F97" s="21"/>
      <c r="G97" s="21"/>
      <c r="H97" s="21"/>
      <c r="I97" s="17"/>
    </row>
    <row r="98" spans="1:9">
      <c r="A98" s="4" t="s">
        <v>196</v>
      </c>
      <c r="B98" s="46">
        <f>ROUND(B39,B$56)-B39</f>
        <v>0</v>
      </c>
      <c r="C98" s="21"/>
      <c r="D98" s="21"/>
      <c r="E98" s="46">
        <f>ROUND(E39,E$56)-E39</f>
        <v>0</v>
      </c>
      <c r="F98" s="21"/>
      <c r="G98" s="21"/>
      <c r="H98" s="21"/>
      <c r="I98" s="17"/>
    </row>
    <row r="99" spans="1:9">
      <c r="A99" s="4" t="s">
        <v>197</v>
      </c>
      <c r="B99" s="46">
        <f>ROUND(B40,B$56)-B40</f>
        <v>0</v>
      </c>
      <c r="C99" s="21"/>
      <c r="D99" s="21"/>
      <c r="E99" s="46">
        <f>ROUND(E40,E$56)-E40</f>
        <v>0</v>
      </c>
      <c r="F99" s="21"/>
      <c r="G99" s="21"/>
      <c r="H99" s="46">
        <f>ROUND(H40,H$56)-H40</f>
        <v>0</v>
      </c>
      <c r="I99" s="17"/>
    </row>
    <row r="100" spans="1:9">
      <c r="A100" s="4" t="s">
        <v>198</v>
      </c>
      <c r="B100" s="46">
        <f>ROUND(B41,B$56)-B41</f>
        <v>0</v>
      </c>
      <c r="C100" s="21"/>
      <c r="D100" s="21"/>
      <c r="E100" s="46">
        <f>ROUND(E41,E$56)-E41</f>
        <v>0</v>
      </c>
      <c r="F100" s="21"/>
      <c r="G100" s="21"/>
      <c r="H100" s="21"/>
      <c r="I100" s="17"/>
    </row>
    <row r="101" spans="1:9">
      <c r="A101" s="4" t="s">
        <v>199</v>
      </c>
      <c r="B101" s="46">
        <f>ROUND(B42,B$56)-B42</f>
        <v>0</v>
      </c>
      <c r="C101" s="46">
        <f>ROUND(C42,C$56)-C42</f>
        <v>0</v>
      </c>
      <c r="D101" s="46">
        <f>ROUND(D42,D$56)-D42</f>
        <v>0</v>
      </c>
      <c r="E101" s="46">
        <f>ROUND(E42,E$56)-E42</f>
        <v>0</v>
      </c>
      <c r="F101" s="21"/>
      <c r="G101" s="21"/>
      <c r="H101" s="46">
        <f>ROUND(H42,H$56)-H42</f>
        <v>0</v>
      </c>
      <c r="I101" s="17"/>
    </row>
    <row r="102" spans="1:9">
      <c r="A102" s="4" t="s">
        <v>200</v>
      </c>
      <c r="B102" s="46">
        <f>ROUND(B43,B$56)-B43</f>
        <v>0</v>
      </c>
      <c r="C102" s="46">
        <f>ROUND(C43,C$56)-C43</f>
        <v>0</v>
      </c>
      <c r="D102" s="46">
        <f>ROUND(D43,D$56)-D43</f>
        <v>0</v>
      </c>
      <c r="E102" s="46">
        <f>ROUND(E43,E$56)-E43</f>
        <v>0</v>
      </c>
      <c r="F102" s="21"/>
      <c r="G102" s="21"/>
      <c r="H102" s="21"/>
      <c r="I102" s="17"/>
    </row>
    <row r="103" spans="1:9">
      <c r="A103" s="4" t="s">
        <v>201</v>
      </c>
      <c r="B103" s="46">
        <f>ROUND(B44,B$56)-B44</f>
        <v>0</v>
      </c>
      <c r="C103" s="21"/>
      <c r="D103" s="21"/>
      <c r="E103" s="46">
        <f>ROUND(E44,E$56)-E44</f>
        <v>0</v>
      </c>
      <c r="F103" s="21"/>
      <c r="G103" s="21"/>
      <c r="H103" s="46">
        <f>ROUND(H44,H$56)-H44</f>
        <v>0</v>
      </c>
      <c r="I103" s="17"/>
    </row>
    <row r="104" spans="1:9">
      <c r="A104" s="4" t="s">
        <v>202</v>
      </c>
      <c r="B104" s="46">
        <f>ROUND(B45,B$56)-B45</f>
        <v>0</v>
      </c>
      <c r="C104" s="21"/>
      <c r="D104" s="21"/>
      <c r="E104" s="46">
        <f>ROUND(E45,E$56)-E45</f>
        <v>0</v>
      </c>
      <c r="F104" s="21"/>
      <c r="G104" s="21"/>
      <c r="H104" s="21"/>
      <c r="I104" s="17"/>
    </row>
    <row r="105" spans="1:9">
      <c r="A105" s="4" t="s">
        <v>203</v>
      </c>
      <c r="B105" s="46">
        <f>ROUND(B46,B$56)-B46</f>
        <v>0</v>
      </c>
      <c r="C105" s="46">
        <f>ROUND(C46,C$56)-C46</f>
        <v>0</v>
      </c>
      <c r="D105" s="46">
        <f>ROUND(D46,D$56)-D46</f>
        <v>0</v>
      </c>
      <c r="E105" s="46">
        <f>ROUND(E46,E$56)-E46</f>
        <v>0</v>
      </c>
      <c r="F105" s="21"/>
      <c r="G105" s="21"/>
      <c r="H105" s="46">
        <f>ROUND(H46,H$56)-H46</f>
        <v>0</v>
      </c>
      <c r="I105" s="17"/>
    </row>
    <row r="106" spans="1:9">
      <c r="A106" s="4" t="s">
        <v>204</v>
      </c>
      <c r="B106" s="46">
        <f>ROUND(B47,B$56)-B47</f>
        <v>0</v>
      </c>
      <c r="C106" s="46">
        <f>ROUND(C47,C$56)-C47</f>
        <v>0</v>
      </c>
      <c r="D106" s="46">
        <f>ROUND(D47,D$56)-D47</f>
        <v>0</v>
      </c>
      <c r="E106" s="46">
        <f>ROUND(E47,E$56)-E47</f>
        <v>0</v>
      </c>
      <c r="F106" s="21"/>
      <c r="G106" s="21"/>
      <c r="H106" s="21"/>
      <c r="I106" s="17"/>
    </row>
    <row r="107" spans="1:9">
      <c r="A107" s="4" t="s">
        <v>212</v>
      </c>
      <c r="B107" s="46">
        <f>ROUND(B48,B$56)-B48</f>
        <v>0</v>
      </c>
      <c r="C107" s="21"/>
      <c r="D107" s="21"/>
      <c r="E107" s="46">
        <f>ROUND(E48,E$56)-E48</f>
        <v>0</v>
      </c>
      <c r="F107" s="21"/>
      <c r="G107" s="21"/>
      <c r="H107" s="46">
        <f>ROUND(H48,H$56)-H48</f>
        <v>0</v>
      </c>
      <c r="I107" s="17"/>
    </row>
    <row r="108" spans="1:9">
      <c r="A108" s="4" t="s">
        <v>213</v>
      </c>
      <c r="B108" s="46">
        <f>ROUND(B49,B$56)-B49</f>
        <v>0</v>
      </c>
      <c r="C108" s="21"/>
      <c r="D108" s="21"/>
      <c r="E108" s="46">
        <f>ROUND(E49,E$56)-E49</f>
        <v>0</v>
      </c>
      <c r="F108" s="21"/>
      <c r="G108" s="21"/>
      <c r="H108" s="21"/>
      <c r="I108" s="17"/>
    </row>
    <row r="109" spans="1:9">
      <c r="A109" s="4" t="s">
        <v>214</v>
      </c>
      <c r="B109" s="46">
        <f>ROUND(B50,B$56)-B50</f>
        <v>0</v>
      </c>
      <c r="C109" s="46">
        <f>ROUND(C50,C$56)-C50</f>
        <v>0</v>
      </c>
      <c r="D109" s="46">
        <f>ROUND(D50,D$56)-D50</f>
        <v>0</v>
      </c>
      <c r="E109" s="46">
        <f>ROUND(E50,E$56)-E50</f>
        <v>0</v>
      </c>
      <c r="F109" s="21"/>
      <c r="G109" s="21"/>
      <c r="H109" s="46">
        <f>ROUND(H50,H$56)-H50</f>
        <v>0</v>
      </c>
      <c r="I109" s="17"/>
    </row>
    <row r="110" spans="1:9">
      <c r="A110" s="4" t="s">
        <v>215</v>
      </c>
      <c r="B110" s="46">
        <f>ROUND(B51,B$56)-B51</f>
        <v>0</v>
      </c>
      <c r="C110" s="46">
        <f>ROUND(C51,C$56)-C51</f>
        <v>0</v>
      </c>
      <c r="D110" s="46">
        <f>ROUND(D51,D$56)-D51</f>
        <v>0</v>
      </c>
      <c r="E110" s="46">
        <f>ROUND(E51,E$56)-E51</f>
        <v>0</v>
      </c>
      <c r="F110" s="21"/>
      <c r="G110" s="21"/>
      <c r="H110" s="21"/>
      <c r="I110" s="17"/>
    </row>
    <row r="112" spans="1:9" ht="21" customHeight="1">
      <c r="A112" s="1" t="s">
        <v>1414</v>
      </c>
    </row>
    <row r="113" spans="1:8">
      <c r="A113" s="3" t="s">
        <v>383</v>
      </c>
    </row>
    <row r="114" spans="1:8">
      <c r="A114" s="33" t="s">
        <v>1393</v>
      </c>
    </row>
    <row r="115" spans="1:8">
      <c r="A115" s="33" t="s">
        <v>1415</v>
      </c>
    </row>
    <row r="116" spans="1:8">
      <c r="A116" s="33" t="s">
        <v>1395</v>
      </c>
    </row>
    <row r="117" spans="1:8">
      <c r="A117" s="33" t="s">
        <v>1416</v>
      </c>
    </row>
    <row r="118" spans="1:8">
      <c r="A118" s="33" t="s">
        <v>1397</v>
      </c>
    </row>
    <row r="119" spans="1:8">
      <c r="A119" s="33" t="s">
        <v>1417</v>
      </c>
    </row>
    <row r="120" spans="1:8">
      <c r="A120" s="33" t="s">
        <v>1399</v>
      </c>
    </row>
    <row r="121" spans="1:8">
      <c r="A121" s="33" t="s">
        <v>1418</v>
      </c>
    </row>
    <row r="122" spans="1:8">
      <c r="A122" s="33" t="s">
        <v>1401</v>
      </c>
    </row>
    <row r="123" spans="1:8">
      <c r="A123" s="33" t="s">
        <v>1419</v>
      </c>
    </row>
    <row r="124" spans="1:8">
      <c r="A124" s="33" t="s">
        <v>1403</v>
      </c>
    </row>
    <row r="125" spans="1:8">
      <c r="A125" s="33" t="s">
        <v>1420</v>
      </c>
    </row>
    <row r="126" spans="1:8">
      <c r="A126" s="33" t="s">
        <v>1405</v>
      </c>
    </row>
    <row r="127" spans="1:8">
      <c r="A127" s="33" t="s">
        <v>1421</v>
      </c>
    </row>
    <row r="128" spans="1:8">
      <c r="A128" s="34" t="s">
        <v>386</v>
      </c>
      <c r="B128" s="34" t="s">
        <v>516</v>
      </c>
      <c r="C128" s="34" t="s">
        <v>516</v>
      </c>
      <c r="D128" s="34" t="s">
        <v>516</v>
      </c>
      <c r="E128" s="34" t="s">
        <v>516</v>
      </c>
      <c r="F128" s="34" t="s">
        <v>516</v>
      </c>
      <c r="G128" s="34" t="s">
        <v>516</v>
      </c>
      <c r="H128" s="34" t="s">
        <v>516</v>
      </c>
    </row>
    <row r="129" spans="1:9">
      <c r="A129" s="34" t="s">
        <v>389</v>
      </c>
      <c r="B129" s="34" t="s">
        <v>1377</v>
      </c>
      <c r="C129" s="34" t="s">
        <v>1378</v>
      </c>
      <c r="D129" s="34" t="s">
        <v>1379</v>
      </c>
      <c r="E129" s="34" t="s">
        <v>1422</v>
      </c>
      <c r="F129" s="34" t="s">
        <v>1423</v>
      </c>
      <c r="G129" s="34" t="s">
        <v>1424</v>
      </c>
      <c r="H129" s="34" t="s">
        <v>1425</v>
      </c>
    </row>
    <row r="131" spans="1:9">
      <c r="B131" s="15" t="s">
        <v>1384</v>
      </c>
      <c r="C131" s="15" t="s">
        <v>1385</v>
      </c>
      <c r="D131" s="15" t="s">
        <v>1386</v>
      </c>
      <c r="E131" s="15" t="s">
        <v>1387</v>
      </c>
      <c r="F131" s="15" t="s">
        <v>1388</v>
      </c>
      <c r="G131" s="15" t="s">
        <v>1389</v>
      </c>
      <c r="H131" s="15" t="s">
        <v>1141</v>
      </c>
    </row>
    <row r="132" spans="1:9">
      <c r="A132" s="4" t="s">
        <v>185</v>
      </c>
      <c r="B132" s="38">
        <f>B19+B78</f>
        <v>0</v>
      </c>
      <c r="C132" s="21"/>
      <c r="D132" s="21"/>
      <c r="E132" s="47">
        <f>E19+E78</f>
        <v>0</v>
      </c>
      <c r="F132" s="21"/>
      <c r="G132" s="21"/>
      <c r="H132" s="21"/>
      <c r="I132" s="17"/>
    </row>
    <row r="133" spans="1:9">
      <c r="A133" s="4" t="s">
        <v>186</v>
      </c>
      <c r="B133" s="38">
        <f>B20+B79</f>
        <v>0</v>
      </c>
      <c r="C133" s="38">
        <f>C20+C79</f>
        <v>0</v>
      </c>
      <c r="D133" s="21"/>
      <c r="E133" s="47">
        <f>E20+E79</f>
        <v>0</v>
      </c>
      <c r="F133" s="21"/>
      <c r="G133" s="21"/>
      <c r="H133" s="21"/>
      <c r="I133" s="17"/>
    </row>
    <row r="134" spans="1:9">
      <c r="A134" s="4" t="s">
        <v>231</v>
      </c>
      <c r="B134" s="38">
        <f>B21+B80</f>
        <v>0</v>
      </c>
      <c r="C134" s="21"/>
      <c r="D134" s="21"/>
      <c r="E134" s="21"/>
      <c r="F134" s="21"/>
      <c r="G134" s="21"/>
      <c r="H134" s="21"/>
      <c r="I134" s="17"/>
    </row>
    <row r="135" spans="1:9">
      <c r="A135" s="4" t="s">
        <v>187</v>
      </c>
      <c r="B135" s="38">
        <f>B22+B81</f>
        <v>0</v>
      </c>
      <c r="C135" s="21"/>
      <c r="D135" s="21"/>
      <c r="E135" s="47">
        <f>E22+E81</f>
        <v>0</v>
      </c>
      <c r="F135" s="21"/>
      <c r="G135" s="21"/>
      <c r="H135" s="21"/>
      <c r="I135" s="17"/>
    </row>
    <row r="136" spans="1:9">
      <c r="A136" s="4" t="s">
        <v>188</v>
      </c>
      <c r="B136" s="38">
        <f>B23+B82</f>
        <v>0</v>
      </c>
      <c r="C136" s="38">
        <f>C23+C82</f>
        <v>0</v>
      </c>
      <c r="D136" s="21"/>
      <c r="E136" s="47">
        <f>E23+E82</f>
        <v>0</v>
      </c>
      <c r="F136" s="21"/>
      <c r="G136" s="21"/>
      <c r="H136" s="21"/>
      <c r="I136" s="17"/>
    </row>
    <row r="137" spans="1:9">
      <c r="A137" s="4" t="s">
        <v>232</v>
      </c>
      <c r="B137" s="38">
        <f>B24+B83</f>
        <v>0</v>
      </c>
      <c r="C137" s="21"/>
      <c r="D137" s="21"/>
      <c r="E137" s="21"/>
      <c r="F137" s="21"/>
      <c r="G137" s="21"/>
      <c r="H137" s="21"/>
      <c r="I137" s="17"/>
    </row>
    <row r="138" spans="1:9">
      <c r="A138" s="4" t="s">
        <v>189</v>
      </c>
      <c r="B138" s="38">
        <f>B25+B84</f>
        <v>0</v>
      </c>
      <c r="C138" s="38">
        <f>C25+C84</f>
        <v>0</v>
      </c>
      <c r="D138" s="21"/>
      <c r="E138" s="47">
        <f>E25+E84</f>
        <v>0</v>
      </c>
      <c r="F138" s="21"/>
      <c r="G138" s="21"/>
      <c r="H138" s="21"/>
      <c r="I138" s="17"/>
    </row>
    <row r="139" spans="1:9">
      <c r="A139" s="4" t="s">
        <v>190</v>
      </c>
      <c r="B139" s="38">
        <f>B26+B85</f>
        <v>0</v>
      </c>
      <c r="C139" s="38">
        <f>C26+C85</f>
        <v>0</v>
      </c>
      <c r="D139" s="21"/>
      <c r="E139" s="47">
        <f>E26+E85</f>
        <v>0</v>
      </c>
      <c r="F139" s="21"/>
      <c r="G139" s="21"/>
      <c r="H139" s="21"/>
      <c r="I139" s="17"/>
    </row>
    <row r="140" spans="1:9">
      <c r="A140" s="4" t="s">
        <v>210</v>
      </c>
      <c r="B140" s="38">
        <f>B27+B86</f>
        <v>0</v>
      </c>
      <c r="C140" s="38">
        <f>C27+C86</f>
        <v>0</v>
      </c>
      <c r="D140" s="21"/>
      <c r="E140" s="47">
        <f>E27+E86</f>
        <v>0</v>
      </c>
      <c r="F140" s="21"/>
      <c r="G140" s="21"/>
      <c r="H140" s="21"/>
      <c r="I140" s="17"/>
    </row>
    <row r="141" spans="1:9">
      <c r="A141" s="4" t="s">
        <v>191</v>
      </c>
      <c r="B141" s="38">
        <f>B28+B87</f>
        <v>0</v>
      </c>
      <c r="C141" s="38">
        <f>C28+C87</f>
        <v>0</v>
      </c>
      <c r="D141" s="38">
        <f>D28+D87</f>
        <v>0</v>
      </c>
      <c r="E141" s="47">
        <f>E28+E87</f>
        <v>0</v>
      </c>
      <c r="F141" s="21"/>
      <c r="G141" s="21"/>
      <c r="H141" s="21"/>
      <c r="I141" s="17"/>
    </row>
    <row r="142" spans="1:9">
      <c r="A142" s="4" t="s">
        <v>192</v>
      </c>
      <c r="B142" s="38">
        <f>B29+B88</f>
        <v>0</v>
      </c>
      <c r="C142" s="38">
        <f>C29+C88</f>
        <v>0</v>
      </c>
      <c r="D142" s="38">
        <f>D29+D88</f>
        <v>0</v>
      </c>
      <c r="E142" s="47">
        <f>E29+E88</f>
        <v>0</v>
      </c>
      <c r="F142" s="21"/>
      <c r="G142" s="21"/>
      <c r="H142" s="21"/>
      <c r="I142" s="17"/>
    </row>
    <row r="143" spans="1:9">
      <c r="A143" s="4" t="s">
        <v>193</v>
      </c>
      <c r="B143" s="38">
        <f>B30+B89</f>
        <v>0</v>
      </c>
      <c r="C143" s="38">
        <f>C30+C89</f>
        <v>0</v>
      </c>
      <c r="D143" s="38">
        <f>D30+D89</f>
        <v>0</v>
      </c>
      <c r="E143" s="47">
        <f>E30+E89</f>
        <v>0</v>
      </c>
      <c r="F143" s="47">
        <f>F30+F89</f>
        <v>0</v>
      </c>
      <c r="G143" s="47">
        <f>G30+G89</f>
        <v>0</v>
      </c>
      <c r="H143" s="38">
        <f>H30+H89</f>
        <v>0</v>
      </c>
      <c r="I143" s="17"/>
    </row>
    <row r="144" spans="1:9">
      <c r="A144" s="4" t="s">
        <v>194</v>
      </c>
      <c r="B144" s="38">
        <f>B31+B90</f>
        <v>0</v>
      </c>
      <c r="C144" s="38">
        <f>C31+C90</f>
        <v>0</v>
      </c>
      <c r="D144" s="38">
        <f>D31+D90</f>
        <v>0</v>
      </c>
      <c r="E144" s="47">
        <f>E31+E90</f>
        <v>0</v>
      </c>
      <c r="F144" s="47">
        <f>F31+F90</f>
        <v>0</v>
      </c>
      <c r="G144" s="47">
        <f>G31+G90</f>
        <v>0</v>
      </c>
      <c r="H144" s="38">
        <f>H31+H90</f>
        <v>0</v>
      </c>
      <c r="I144" s="17"/>
    </row>
    <row r="145" spans="1:9">
      <c r="A145" s="4" t="s">
        <v>211</v>
      </c>
      <c r="B145" s="38">
        <f>B32+B91</f>
        <v>0</v>
      </c>
      <c r="C145" s="38">
        <f>C32+C91</f>
        <v>0</v>
      </c>
      <c r="D145" s="38">
        <f>D32+D91</f>
        <v>0</v>
      </c>
      <c r="E145" s="47">
        <f>E32+E91</f>
        <v>0</v>
      </c>
      <c r="F145" s="47">
        <f>F32+F91</f>
        <v>0</v>
      </c>
      <c r="G145" s="47">
        <f>G32+G91</f>
        <v>0</v>
      </c>
      <c r="H145" s="38">
        <f>H32+H91</f>
        <v>0</v>
      </c>
      <c r="I145" s="17"/>
    </row>
    <row r="146" spans="1:9">
      <c r="A146" s="4" t="s">
        <v>233</v>
      </c>
      <c r="B146" s="38">
        <f>B33+B92</f>
        <v>0</v>
      </c>
      <c r="C146" s="21"/>
      <c r="D146" s="21"/>
      <c r="E146" s="21"/>
      <c r="F146" s="21"/>
      <c r="G146" s="21"/>
      <c r="H146" s="21"/>
      <c r="I146" s="17"/>
    </row>
    <row r="147" spans="1:9">
      <c r="A147" s="4" t="s">
        <v>234</v>
      </c>
      <c r="B147" s="38">
        <f>B34+B93</f>
        <v>0</v>
      </c>
      <c r="C147" s="21"/>
      <c r="D147" s="21"/>
      <c r="E147" s="21"/>
      <c r="F147" s="21"/>
      <c r="G147" s="21"/>
      <c r="H147" s="21"/>
      <c r="I147" s="17"/>
    </row>
    <row r="148" spans="1:9">
      <c r="A148" s="4" t="s">
        <v>235</v>
      </c>
      <c r="B148" s="38">
        <f>B35+B94</f>
        <v>0</v>
      </c>
      <c r="C148" s="21"/>
      <c r="D148" s="21"/>
      <c r="E148" s="21"/>
      <c r="F148" s="21"/>
      <c r="G148" s="21"/>
      <c r="H148" s="21"/>
      <c r="I148" s="17"/>
    </row>
    <row r="149" spans="1:9">
      <c r="A149" s="4" t="s">
        <v>236</v>
      </c>
      <c r="B149" s="38">
        <f>B36+B95</f>
        <v>0</v>
      </c>
      <c r="C149" s="21"/>
      <c r="D149" s="21"/>
      <c r="E149" s="21"/>
      <c r="F149" s="21"/>
      <c r="G149" s="21"/>
      <c r="H149" s="21"/>
      <c r="I149" s="17"/>
    </row>
    <row r="150" spans="1:9">
      <c r="A150" s="4" t="s">
        <v>237</v>
      </c>
      <c r="B150" s="38">
        <f>B37+B96</f>
        <v>0</v>
      </c>
      <c r="C150" s="38">
        <f>C37+C96</f>
        <v>0</v>
      </c>
      <c r="D150" s="38">
        <f>D37+D96</f>
        <v>0</v>
      </c>
      <c r="E150" s="21"/>
      <c r="F150" s="21"/>
      <c r="G150" s="21"/>
      <c r="H150" s="21"/>
      <c r="I150" s="17"/>
    </row>
    <row r="151" spans="1:9">
      <c r="A151" s="4" t="s">
        <v>195</v>
      </c>
      <c r="B151" s="38">
        <f>B38+B97</f>
        <v>0</v>
      </c>
      <c r="C151" s="21"/>
      <c r="D151" s="21"/>
      <c r="E151" s="47">
        <f>E38+E97</f>
        <v>0</v>
      </c>
      <c r="F151" s="21"/>
      <c r="G151" s="21"/>
      <c r="H151" s="21"/>
      <c r="I151" s="17"/>
    </row>
    <row r="152" spans="1:9">
      <c r="A152" s="4" t="s">
        <v>196</v>
      </c>
      <c r="B152" s="38">
        <f>B39+B98</f>
        <v>0</v>
      </c>
      <c r="C152" s="21"/>
      <c r="D152" s="21"/>
      <c r="E152" s="47">
        <f>E39+E98</f>
        <v>0</v>
      </c>
      <c r="F152" s="21"/>
      <c r="G152" s="21"/>
      <c r="H152" s="21"/>
      <c r="I152" s="17"/>
    </row>
    <row r="153" spans="1:9">
      <c r="A153" s="4" t="s">
        <v>197</v>
      </c>
      <c r="B153" s="38">
        <f>B40+B99</f>
        <v>0</v>
      </c>
      <c r="C153" s="21"/>
      <c r="D153" s="21"/>
      <c r="E153" s="47">
        <f>E40+E99</f>
        <v>0</v>
      </c>
      <c r="F153" s="21"/>
      <c r="G153" s="21"/>
      <c r="H153" s="38">
        <f>H40+H99</f>
        <v>0</v>
      </c>
      <c r="I153" s="17"/>
    </row>
    <row r="154" spans="1:9">
      <c r="A154" s="4" t="s">
        <v>198</v>
      </c>
      <c r="B154" s="38">
        <f>B41+B100</f>
        <v>0</v>
      </c>
      <c r="C154" s="21"/>
      <c r="D154" s="21"/>
      <c r="E154" s="47">
        <f>E41+E100</f>
        <v>0</v>
      </c>
      <c r="F154" s="21"/>
      <c r="G154" s="21"/>
      <c r="H154" s="21"/>
      <c r="I154" s="17"/>
    </row>
    <row r="155" spans="1:9">
      <c r="A155" s="4" t="s">
        <v>199</v>
      </c>
      <c r="B155" s="38">
        <f>B42+B101</f>
        <v>0</v>
      </c>
      <c r="C155" s="38">
        <f>C42+C101</f>
        <v>0</v>
      </c>
      <c r="D155" s="38">
        <f>D42+D101</f>
        <v>0</v>
      </c>
      <c r="E155" s="47">
        <f>E42+E101</f>
        <v>0</v>
      </c>
      <c r="F155" s="21"/>
      <c r="G155" s="21"/>
      <c r="H155" s="38">
        <f>H42+H101</f>
        <v>0</v>
      </c>
      <c r="I155" s="17"/>
    </row>
    <row r="156" spans="1:9">
      <c r="A156" s="4" t="s">
        <v>200</v>
      </c>
      <c r="B156" s="38">
        <f>B43+B102</f>
        <v>0</v>
      </c>
      <c r="C156" s="38">
        <f>C43+C102</f>
        <v>0</v>
      </c>
      <c r="D156" s="38">
        <f>D43+D102</f>
        <v>0</v>
      </c>
      <c r="E156" s="47">
        <f>E43+E102</f>
        <v>0</v>
      </c>
      <c r="F156" s="21"/>
      <c r="G156" s="21"/>
      <c r="H156" s="21"/>
      <c r="I156" s="17"/>
    </row>
    <row r="157" spans="1:9">
      <c r="A157" s="4" t="s">
        <v>201</v>
      </c>
      <c r="B157" s="38">
        <f>B44+B103</f>
        <v>0</v>
      </c>
      <c r="C157" s="21"/>
      <c r="D157" s="21"/>
      <c r="E157" s="47">
        <f>E44+E103</f>
        <v>0</v>
      </c>
      <c r="F157" s="21"/>
      <c r="G157" s="21"/>
      <c r="H157" s="38">
        <f>H44+H103</f>
        <v>0</v>
      </c>
      <c r="I157" s="17"/>
    </row>
    <row r="158" spans="1:9">
      <c r="A158" s="4" t="s">
        <v>202</v>
      </c>
      <c r="B158" s="38">
        <f>B45+B104</f>
        <v>0</v>
      </c>
      <c r="C158" s="21"/>
      <c r="D158" s="21"/>
      <c r="E158" s="47">
        <f>E45+E104</f>
        <v>0</v>
      </c>
      <c r="F158" s="21"/>
      <c r="G158" s="21"/>
      <c r="H158" s="21"/>
      <c r="I158" s="17"/>
    </row>
    <row r="159" spans="1:9">
      <c r="A159" s="4" t="s">
        <v>203</v>
      </c>
      <c r="B159" s="38">
        <f>B46+B105</f>
        <v>0</v>
      </c>
      <c r="C159" s="38">
        <f>C46+C105</f>
        <v>0</v>
      </c>
      <c r="D159" s="38">
        <f>D46+D105</f>
        <v>0</v>
      </c>
      <c r="E159" s="47">
        <f>E46+E105</f>
        <v>0</v>
      </c>
      <c r="F159" s="21"/>
      <c r="G159" s="21"/>
      <c r="H159" s="38">
        <f>H46+H105</f>
        <v>0</v>
      </c>
      <c r="I159" s="17"/>
    </row>
    <row r="160" spans="1:9">
      <c r="A160" s="4" t="s">
        <v>204</v>
      </c>
      <c r="B160" s="38">
        <f>B47+B106</f>
        <v>0</v>
      </c>
      <c r="C160" s="38">
        <f>C47+C106</f>
        <v>0</v>
      </c>
      <c r="D160" s="38">
        <f>D47+D106</f>
        <v>0</v>
      </c>
      <c r="E160" s="47">
        <f>E47+E106</f>
        <v>0</v>
      </c>
      <c r="F160" s="21"/>
      <c r="G160" s="21"/>
      <c r="H160" s="21"/>
      <c r="I160" s="17"/>
    </row>
    <row r="161" spans="1:9">
      <c r="A161" s="4" t="s">
        <v>212</v>
      </c>
      <c r="B161" s="38">
        <f>B48+B107</f>
        <v>0</v>
      </c>
      <c r="C161" s="21"/>
      <c r="D161" s="21"/>
      <c r="E161" s="47">
        <f>E48+E107</f>
        <v>0</v>
      </c>
      <c r="F161" s="21"/>
      <c r="G161" s="21"/>
      <c r="H161" s="38">
        <f>H48+H107</f>
        <v>0</v>
      </c>
      <c r="I161" s="17"/>
    </row>
    <row r="162" spans="1:9">
      <c r="A162" s="4" t="s">
        <v>213</v>
      </c>
      <c r="B162" s="38">
        <f>B49+B108</f>
        <v>0</v>
      </c>
      <c r="C162" s="21"/>
      <c r="D162" s="21"/>
      <c r="E162" s="47">
        <f>E49+E108</f>
        <v>0</v>
      </c>
      <c r="F162" s="21"/>
      <c r="G162" s="21"/>
      <c r="H162" s="21"/>
      <c r="I162" s="17"/>
    </row>
    <row r="163" spans="1:9">
      <c r="A163" s="4" t="s">
        <v>214</v>
      </c>
      <c r="B163" s="38">
        <f>B50+B109</f>
        <v>0</v>
      </c>
      <c r="C163" s="38">
        <f>C50+C109</f>
        <v>0</v>
      </c>
      <c r="D163" s="38">
        <f>D50+D109</f>
        <v>0</v>
      </c>
      <c r="E163" s="47">
        <f>E50+E109</f>
        <v>0</v>
      </c>
      <c r="F163" s="21"/>
      <c r="G163" s="21"/>
      <c r="H163" s="38">
        <f>H50+H109</f>
        <v>0</v>
      </c>
      <c r="I163" s="17"/>
    </row>
    <row r="164" spans="1:9">
      <c r="A164" s="4" t="s">
        <v>215</v>
      </c>
      <c r="B164" s="38">
        <f>B51+B110</f>
        <v>0</v>
      </c>
      <c r="C164" s="38">
        <f>C51+C110</f>
        <v>0</v>
      </c>
      <c r="D164" s="38">
        <f>D51+D110</f>
        <v>0</v>
      </c>
      <c r="E164" s="47">
        <f>E51+E110</f>
        <v>0</v>
      </c>
      <c r="F164" s="21"/>
      <c r="G164" s="21"/>
      <c r="H164" s="21"/>
      <c r="I164" s="17"/>
    </row>
    <row r="166" spans="1:9" ht="21" customHeight="1">
      <c r="A166" s="1" t="s">
        <v>1426</v>
      </c>
    </row>
    <row r="167" spans="1:9">
      <c r="A167" s="3" t="s">
        <v>383</v>
      </c>
    </row>
    <row r="168" spans="1:9">
      <c r="A168" s="33" t="s">
        <v>512</v>
      </c>
    </row>
    <row r="169" spans="1:9">
      <c r="A169" s="33" t="s">
        <v>1427</v>
      </c>
    </row>
    <row r="170" spans="1:9">
      <c r="A170" s="33" t="s">
        <v>1144</v>
      </c>
    </row>
    <row r="171" spans="1:9">
      <c r="A171" s="33" t="s">
        <v>1428</v>
      </c>
    </row>
    <row r="172" spans="1:9">
      <c r="A172" s="33" t="s">
        <v>1146</v>
      </c>
    </row>
    <row r="173" spans="1:9">
      <c r="A173" s="33" t="s">
        <v>1429</v>
      </c>
    </row>
    <row r="174" spans="1:9">
      <c r="A174" s="33" t="s">
        <v>1148</v>
      </c>
    </row>
    <row r="175" spans="1:9">
      <c r="A175" s="33" t="s">
        <v>1430</v>
      </c>
    </row>
    <row r="176" spans="1:9">
      <c r="A176" s="33" t="s">
        <v>1150</v>
      </c>
    </row>
    <row r="177" spans="1:3">
      <c r="A177" s="33" t="s">
        <v>1431</v>
      </c>
    </row>
    <row r="178" spans="1:3">
      <c r="A178" s="33" t="s">
        <v>1152</v>
      </c>
    </row>
    <row r="179" spans="1:3">
      <c r="A179" s="33" t="s">
        <v>1432</v>
      </c>
    </row>
    <row r="180" spans="1:3">
      <c r="A180" s="33" t="s">
        <v>1154</v>
      </c>
    </row>
    <row r="181" spans="1:3">
      <c r="A181" s="33" t="s">
        <v>1421</v>
      </c>
    </row>
    <row r="182" spans="1:3">
      <c r="A182" s="33" t="s">
        <v>1156</v>
      </c>
    </row>
    <row r="183" spans="1:3">
      <c r="A183" s="3" t="s">
        <v>1157</v>
      </c>
    </row>
    <row r="185" spans="1:3">
      <c r="B185" s="15" t="s">
        <v>1433</v>
      </c>
    </row>
    <row r="186" spans="1:3">
      <c r="A186" s="4" t="s">
        <v>185</v>
      </c>
      <c r="B186" s="43">
        <f>0.01*'Input'!F$60*($E78*'Loads'!E334+$F78*'Loads'!F334+$G78*'Loads'!G334)+10*($B78*'Loads'!B334+$C78*'Loads'!C334+$D78*'Loads'!D334+$H78*'Loads'!H334)</f>
        <v>0</v>
      </c>
      <c r="C186" s="17"/>
    </row>
    <row r="187" spans="1:3">
      <c r="A187" s="4" t="s">
        <v>186</v>
      </c>
      <c r="B187" s="43">
        <f>0.01*'Input'!F$60*($E79*'Loads'!E335+$F79*'Loads'!F335+$G79*'Loads'!G335)+10*($B79*'Loads'!B335+$C79*'Loads'!C335+$D79*'Loads'!D335+$H79*'Loads'!H335)</f>
        <v>0</v>
      </c>
      <c r="C187" s="17"/>
    </row>
    <row r="188" spans="1:3">
      <c r="A188" s="4" t="s">
        <v>231</v>
      </c>
      <c r="B188" s="43">
        <f>0.01*'Input'!F$60*($E80*'Loads'!E336+$F80*'Loads'!F336+$G80*'Loads'!G336)+10*($B80*'Loads'!B336+$C80*'Loads'!C336+$D80*'Loads'!D336+$H80*'Loads'!H336)</f>
        <v>0</v>
      </c>
      <c r="C188" s="17"/>
    </row>
    <row r="189" spans="1:3">
      <c r="A189" s="4" t="s">
        <v>187</v>
      </c>
      <c r="B189" s="43">
        <f>0.01*'Input'!F$60*($E81*'Loads'!E337+$F81*'Loads'!F337+$G81*'Loads'!G337)+10*($B81*'Loads'!B337+$C81*'Loads'!C337+$D81*'Loads'!D337+$H81*'Loads'!H337)</f>
        <v>0</v>
      </c>
      <c r="C189" s="17"/>
    </row>
    <row r="190" spans="1:3">
      <c r="A190" s="4" t="s">
        <v>188</v>
      </c>
      <c r="B190" s="43">
        <f>0.01*'Input'!F$60*($E82*'Loads'!E338+$F82*'Loads'!F338+$G82*'Loads'!G338)+10*($B82*'Loads'!B338+$C82*'Loads'!C338+$D82*'Loads'!D338+$H82*'Loads'!H338)</f>
        <v>0</v>
      </c>
      <c r="C190" s="17"/>
    </row>
    <row r="191" spans="1:3">
      <c r="A191" s="4" t="s">
        <v>232</v>
      </c>
      <c r="B191" s="43">
        <f>0.01*'Input'!F$60*($E83*'Loads'!E339+$F83*'Loads'!F339+$G83*'Loads'!G339)+10*($B83*'Loads'!B339+$C83*'Loads'!C339+$D83*'Loads'!D339+$H83*'Loads'!H339)</f>
        <v>0</v>
      </c>
      <c r="C191" s="17"/>
    </row>
    <row r="192" spans="1:3">
      <c r="A192" s="4" t="s">
        <v>189</v>
      </c>
      <c r="B192" s="43">
        <f>0.01*'Input'!F$60*($E84*'Loads'!E340+$F84*'Loads'!F340+$G84*'Loads'!G340)+10*($B84*'Loads'!B340+$C84*'Loads'!C340+$D84*'Loads'!D340+$H84*'Loads'!H340)</f>
        <v>0</v>
      </c>
      <c r="C192" s="17"/>
    </row>
    <row r="193" spans="1:3">
      <c r="A193" s="4" t="s">
        <v>190</v>
      </c>
      <c r="B193" s="43">
        <f>0.01*'Input'!F$60*($E85*'Loads'!E341+$F85*'Loads'!F341+$G85*'Loads'!G341)+10*($B85*'Loads'!B341+$C85*'Loads'!C341+$D85*'Loads'!D341+$H85*'Loads'!H341)</f>
        <v>0</v>
      </c>
      <c r="C193" s="17"/>
    </row>
    <row r="194" spans="1:3">
      <c r="A194" s="4" t="s">
        <v>210</v>
      </c>
      <c r="B194" s="43">
        <f>0.01*'Input'!F$60*($E86*'Loads'!E342+$F86*'Loads'!F342+$G86*'Loads'!G342)+10*($B86*'Loads'!B342+$C86*'Loads'!C342+$D86*'Loads'!D342+$H86*'Loads'!H342)</f>
        <v>0</v>
      </c>
      <c r="C194" s="17"/>
    </row>
    <row r="195" spans="1:3">
      <c r="A195" s="4" t="s">
        <v>191</v>
      </c>
      <c r="B195" s="43">
        <f>0.01*'Input'!F$60*($E87*'Loads'!E343+$F87*'Loads'!F343+$G87*'Loads'!G343)+10*($B87*'Loads'!B343+$C87*'Loads'!C343+$D87*'Loads'!D343+$H87*'Loads'!H343)</f>
        <v>0</v>
      </c>
      <c r="C195" s="17"/>
    </row>
    <row r="196" spans="1:3">
      <c r="A196" s="4" t="s">
        <v>192</v>
      </c>
      <c r="B196" s="43">
        <f>0.01*'Input'!F$60*($E88*'Loads'!E344+$F88*'Loads'!F344+$G88*'Loads'!G344)+10*($B88*'Loads'!B344+$C88*'Loads'!C344+$D88*'Loads'!D344+$H88*'Loads'!H344)</f>
        <v>0</v>
      </c>
      <c r="C196" s="17"/>
    </row>
    <row r="197" spans="1:3">
      <c r="A197" s="4" t="s">
        <v>193</v>
      </c>
      <c r="B197" s="43">
        <f>0.01*'Input'!F$60*($E89*'Loads'!E345+$F89*'Loads'!F345+$G89*'Loads'!G345)+10*($B89*'Loads'!B345+$C89*'Loads'!C345+$D89*'Loads'!D345+$H89*'Loads'!H345)</f>
        <v>0</v>
      </c>
      <c r="C197" s="17"/>
    </row>
    <row r="198" spans="1:3">
      <c r="A198" s="4" t="s">
        <v>194</v>
      </c>
      <c r="B198" s="43">
        <f>0.01*'Input'!F$60*($E90*'Loads'!E346+$F90*'Loads'!F346+$G90*'Loads'!G346)+10*($B90*'Loads'!B346+$C90*'Loads'!C346+$D90*'Loads'!D346+$H90*'Loads'!H346)</f>
        <v>0</v>
      </c>
      <c r="C198" s="17"/>
    </row>
    <row r="199" spans="1:3">
      <c r="A199" s="4" t="s">
        <v>211</v>
      </c>
      <c r="B199" s="43">
        <f>0.01*'Input'!F$60*($E91*'Loads'!E347+$F91*'Loads'!F347+$G91*'Loads'!G347)+10*($B91*'Loads'!B347+$C91*'Loads'!C347+$D91*'Loads'!D347+$H91*'Loads'!H347)</f>
        <v>0</v>
      </c>
      <c r="C199" s="17"/>
    </row>
    <row r="200" spans="1:3">
      <c r="A200" s="4" t="s">
        <v>233</v>
      </c>
      <c r="B200" s="43">
        <f>0.01*'Input'!F$60*($E92*'Loads'!E348+$F92*'Loads'!F348+$G92*'Loads'!G348)+10*($B92*'Loads'!B348+$C92*'Loads'!C348+$D92*'Loads'!D348+$H92*'Loads'!H348)</f>
        <v>0</v>
      </c>
      <c r="C200" s="17"/>
    </row>
    <row r="201" spans="1:3">
      <c r="A201" s="4" t="s">
        <v>234</v>
      </c>
      <c r="B201" s="43">
        <f>0.01*'Input'!F$60*($E93*'Loads'!E349+$F93*'Loads'!F349+$G93*'Loads'!G349)+10*($B93*'Loads'!B349+$C93*'Loads'!C349+$D93*'Loads'!D349+$H93*'Loads'!H349)</f>
        <v>0</v>
      </c>
      <c r="C201" s="17"/>
    </row>
    <row r="202" spans="1:3">
      <c r="A202" s="4" t="s">
        <v>235</v>
      </c>
      <c r="B202" s="43">
        <f>0.01*'Input'!F$60*($E94*'Loads'!E350+$F94*'Loads'!F350+$G94*'Loads'!G350)+10*($B94*'Loads'!B350+$C94*'Loads'!C350+$D94*'Loads'!D350+$H94*'Loads'!H350)</f>
        <v>0</v>
      </c>
      <c r="C202" s="17"/>
    </row>
    <row r="203" spans="1:3">
      <c r="A203" s="4" t="s">
        <v>236</v>
      </c>
      <c r="B203" s="43">
        <f>0.01*'Input'!F$60*($E95*'Loads'!E351+$F95*'Loads'!F351+$G95*'Loads'!G351)+10*($B95*'Loads'!B351+$C95*'Loads'!C351+$D95*'Loads'!D351+$H95*'Loads'!H351)</f>
        <v>0</v>
      </c>
      <c r="C203" s="17"/>
    </row>
    <row r="204" spans="1:3">
      <c r="A204" s="4" t="s">
        <v>237</v>
      </c>
      <c r="B204" s="43">
        <f>0.01*'Input'!F$60*($E96*'Loads'!E352+$F96*'Loads'!F352+$G96*'Loads'!G352)+10*($B96*'Loads'!B352+$C96*'Loads'!C352+$D96*'Loads'!D352+$H96*'Loads'!H352)</f>
        <v>0</v>
      </c>
      <c r="C204" s="17"/>
    </row>
    <row r="205" spans="1:3">
      <c r="A205" s="4" t="s">
        <v>195</v>
      </c>
      <c r="B205" s="43">
        <f>0.01*'Input'!F$60*($E97*'Loads'!E353+$F97*'Loads'!F353+$G97*'Loads'!G353)+10*($B97*'Loads'!B353+$C97*'Loads'!C353+$D97*'Loads'!D353+$H97*'Loads'!H353)</f>
        <v>0</v>
      </c>
      <c r="C205" s="17"/>
    </row>
    <row r="206" spans="1:3">
      <c r="A206" s="4" t="s">
        <v>196</v>
      </c>
      <c r="B206" s="43">
        <f>0.01*'Input'!F$60*($E98*'Loads'!E354+$F98*'Loads'!F354+$G98*'Loads'!G354)+10*($B98*'Loads'!B354+$C98*'Loads'!C354+$D98*'Loads'!D354+$H98*'Loads'!H354)</f>
        <v>0</v>
      </c>
      <c r="C206" s="17"/>
    </row>
    <row r="207" spans="1:3">
      <c r="A207" s="4" t="s">
        <v>197</v>
      </c>
      <c r="B207" s="43">
        <f>0.01*'Input'!F$60*($E99*'Loads'!E355+$F99*'Loads'!F355+$G99*'Loads'!G355)+10*($B99*'Loads'!B355+$C99*'Loads'!C355+$D99*'Loads'!D355+$H99*'Loads'!H355)</f>
        <v>0</v>
      </c>
      <c r="C207" s="17"/>
    </row>
    <row r="208" spans="1:3">
      <c r="A208" s="4" t="s">
        <v>198</v>
      </c>
      <c r="B208" s="43">
        <f>0.01*'Input'!F$60*($E100*'Loads'!E356+$F100*'Loads'!F356+$G100*'Loads'!G356)+10*($B100*'Loads'!B356+$C100*'Loads'!C356+$D100*'Loads'!D356+$H100*'Loads'!H356)</f>
        <v>0</v>
      </c>
      <c r="C208" s="17"/>
    </row>
    <row r="209" spans="1:3">
      <c r="A209" s="4" t="s">
        <v>199</v>
      </c>
      <c r="B209" s="43">
        <f>0.01*'Input'!F$60*($E101*'Loads'!E357+$F101*'Loads'!F357+$G101*'Loads'!G357)+10*($B101*'Loads'!B357+$C101*'Loads'!C357+$D101*'Loads'!D357+$H101*'Loads'!H357)</f>
        <v>0</v>
      </c>
      <c r="C209" s="17"/>
    </row>
    <row r="210" spans="1:3">
      <c r="A210" s="4" t="s">
        <v>200</v>
      </c>
      <c r="B210" s="43">
        <f>0.01*'Input'!F$60*($E102*'Loads'!E358+$F102*'Loads'!F358+$G102*'Loads'!G358)+10*($B102*'Loads'!B358+$C102*'Loads'!C358+$D102*'Loads'!D358+$H102*'Loads'!H358)</f>
        <v>0</v>
      </c>
      <c r="C210" s="17"/>
    </row>
    <row r="211" spans="1:3">
      <c r="A211" s="4" t="s">
        <v>201</v>
      </c>
      <c r="B211" s="43">
        <f>0.01*'Input'!F$60*($E103*'Loads'!E359+$F103*'Loads'!F359+$G103*'Loads'!G359)+10*($B103*'Loads'!B359+$C103*'Loads'!C359+$D103*'Loads'!D359+$H103*'Loads'!H359)</f>
        <v>0</v>
      </c>
      <c r="C211" s="17"/>
    </row>
    <row r="212" spans="1:3">
      <c r="A212" s="4" t="s">
        <v>202</v>
      </c>
      <c r="B212" s="43">
        <f>0.01*'Input'!F$60*($E104*'Loads'!E360+$F104*'Loads'!F360+$G104*'Loads'!G360)+10*($B104*'Loads'!B360+$C104*'Loads'!C360+$D104*'Loads'!D360+$H104*'Loads'!H360)</f>
        <v>0</v>
      </c>
      <c r="C212" s="17"/>
    </row>
    <row r="213" spans="1:3">
      <c r="A213" s="4" t="s">
        <v>203</v>
      </c>
      <c r="B213" s="43">
        <f>0.01*'Input'!F$60*($E105*'Loads'!E361+$F105*'Loads'!F361+$G105*'Loads'!G361)+10*($B105*'Loads'!B361+$C105*'Loads'!C361+$D105*'Loads'!D361+$H105*'Loads'!H361)</f>
        <v>0</v>
      </c>
      <c r="C213" s="17"/>
    </row>
    <row r="214" spans="1:3">
      <c r="A214" s="4" t="s">
        <v>204</v>
      </c>
      <c r="B214" s="43">
        <f>0.01*'Input'!F$60*($E106*'Loads'!E362+$F106*'Loads'!F362+$G106*'Loads'!G362)+10*($B106*'Loads'!B362+$C106*'Loads'!C362+$D106*'Loads'!D362+$H106*'Loads'!H362)</f>
        <v>0</v>
      </c>
      <c r="C214" s="17"/>
    </row>
    <row r="215" spans="1:3">
      <c r="A215" s="4" t="s">
        <v>212</v>
      </c>
      <c r="B215" s="43">
        <f>0.01*'Input'!F$60*($E107*'Loads'!E363+$F107*'Loads'!F363+$G107*'Loads'!G363)+10*($B107*'Loads'!B363+$C107*'Loads'!C363+$D107*'Loads'!D363+$H107*'Loads'!H363)</f>
        <v>0</v>
      </c>
      <c r="C215" s="17"/>
    </row>
    <row r="216" spans="1:3">
      <c r="A216" s="4" t="s">
        <v>213</v>
      </c>
      <c r="B216" s="43">
        <f>0.01*'Input'!F$60*($E108*'Loads'!E364+$F108*'Loads'!F364+$G108*'Loads'!G364)+10*($B108*'Loads'!B364+$C108*'Loads'!C364+$D108*'Loads'!D364+$H108*'Loads'!H364)</f>
        <v>0</v>
      </c>
      <c r="C216" s="17"/>
    </row>
    <row r="217" spans="1:3">
      <c r="A217" s="4" t="s">
        <v>214</v>
      </c>
      <c r="B217" s="43">
        <f>0.01*'Input'!F$60*($E109*'Loads'!E365+$F109*'Loads'!F365+$G109*'Loads'!G365)+10*($B109*'Loads'!B365+$C109*'Loads'!C365+$D109*'Loads'!D365+$H109*'Loads'!H365)</f>
        <v>0</v>
      </c>
      <c r="C217" s="17"/>
    </row>
    <row r="218" spans="1:3">
      <c r="A218" s="4" t="s">
        <v>215</v>
      </c>
      <c r="B218" s="43">
        <f>0.01*'Input'!F$60*($E110*'Loads'!E366+$F110*'Loads'!F366+$G110*'Loads'!G366)+10*($B110*'Loads'!B366+$C110*'Loads'!C366+$D110*'Loads'!D366+$H110*'Loads'!H366)</f>
        <v>0</v>
      </c>
      <c r="C218" s="17"/>
    </row>
    <row r="220" spans="1:3" ht="21" customHeight="1">
      <c r="A220" s="1" t="s">
        <v>1434</v>
      </c>
    </row>
    <row r="221" spans="1:3">
      <c r="A221" s="3" t="s">
        <v>383</v>
      </c>
    </row>
    <row r="222" spans="1:3">
      <c r="A222" s="33" t="s">
        <v>1435</v>
      </c>
    </row>
    <row r="223" spans="1:3">
      <c r="A223" s="33" t="s">
        <v>1436</v>
      </c>
    </row>
    <row r="224" spans="1:3">
      <c r="A224" s="33" t="s">
        <v>1437</v>
      </c>
    </row>
    <row r="225" spans="1:7">
      <c r="A225" s="33" t="s">
        <v>1438</v>
      </c>
    </row>
    <row r="226" spans="1:7">
      <c r="A226" s="33" t="s">
        <v>1439</v>
      </c>
    </row>
    <row r="227" spans="1:7">
      <c r="A227" s="33" t="s">
        <v>1440</v>
      </c>
    </row>
    <row r="228" spans="1:7">
      <c r="A228" s="33" t="s">
        <v>1441</v>
      </c>
    </row>
    <row r="229" spans="1:7">
      <c r="A229" s="33" t="s">
        <v>1442</v>
      </c>
    </row>
    <row r="230" spans="1:7">
      <c r="A230" s="34" t="s">
        <v>386</v>
      </c>
      <c r="B230" s="34" t="s">
        <v>445</v>
      </c>
      <c r="C230" s="34" t="s">
        <v>517</v>
      </c>
      <c r="D230" s="34" t="s">
        <v>517</v>
      </c>
      <c r="E230" s="34" t="s">
        <v>516</v>
      </c>
      <c r="F230" s="34" t="s">
        <v>516</v>
      </c>
    </row>
    <row r="231" spans="1:7">
      <c r="A231" s="34" t="s">
        <v>389</v>
      </c>
      <c r="B231" s="34" t="s">
        <v>447</v>
      </c>
      <c r="C231" s="34" t="s">
        <v>571</v>
      </c>
      <c r="D231" s="34" t="s">
        <v>572</v>
      </c>
      <c r="E231" s="34" t="s">
        <v>1443</v>
      </c>
      <c r="F231" s="34" t="s">
        <v>1444</v>
      </c>
    </row>
    <row r="233" spans="1:7">
      <c r="B233" s="15" t="s">
        <v>1171</v>
      </c>
      <c r="C233" s="15" t="s">
        <v>1445</v>
      </c>
      <c r="D233" s="15" t="s">
        <v>1446</v>
      </c>
      <c r="E233" s="15" t="s">
        <v>1447</v>
      </c>
      <c r="F233" s="15" t="s">
        <v>1448</v>
      </c>
    </row>
    <row r="234" spans="1:7">
      <c r="A234" s="4" t="s">
        <v>1449</v>
      </c>
      <c r="B234" s="43">
        <f>'Revenue'!B77</f>
        <v>0</v>
      </c>
      <c r="C234" s="43">
        <f>SUM('Adder'!E$265:E$297)</f>
        <v>0</v>
      </c>
      <c r="D234" s="43">
        <f>SUM(B$186:B$218)</f>
        <v>0</v>
      </c>
      <c r="E234" s="43">
        <f>B234+C234+D234</f>
        <v>0</v>
      </c>
      <c r="F234" s="43">
        <f>E234-'Revenue'!B$66</f>
        <v>0</v>
      </c>
      <c r="G234" s="17"/>
    </row>
    <row r="236" spans="1:7" ht="21" customHeight="1">
      <c r="A236" s="1" t="s">
        <v>1450</v>
      </c>
    </row>
    <row r="237" spans="1:7">
      <c r="A237" s="3" t="s">
        <v>383</v>
      </c>
    </row>
    <row r="238" spans="1:7">
      <c r="A238" s="33" t="s">
        <v>1451</v>
      </c>
    </row>
    <row r="239" spans="1:7">
      <c r="A239" s="33" t="s">
        <v>1452</v>
      </c>
    </row>
    <row r="240" spans="1:7">
      <c r="A240" s="33" t="s">
        <v>1453</v>
      </c>
    </row>
    <row r="241" spans="1:9">
      <c r="A241" s="33" t="s">
        <v>1454</v>
      </c>
    </row>
    <row r="242" spans="1:9">
      <c r="A242" s="33" t="s">
        <v>1455</v>
      </c>
    </row>
    <row r="243" spans="1:9">
      <c r="A243" s="33" t="s">
        <v>1456</v>
      </c>
    </row>
    <row r="244" spans="1:9">
      <c r="A244" s="33" t="s">
        <v>1457</v>
      </c>
    </row>
    <row r="245" spans="1:9">
      <c r="A245" s="33" t="s">
        <v>1458</v>
      </c>
    </row>
    <row r="246" spans="1:9">
      <c r="A246" s="33" t="s">
        <v>1459</v>
      </c>
    </row>
    <row r="247" spans="1:9">
      <c r="A247" s="34" t="s">
        <v>386</v>
      </c>
      <c r="B247" s="34" t="s">
        <v>516</v>
      </c>
      <c r="C247" s="34" t="s">
        <v>516</v>
      </c>
      <c r="D247" s="34" t="s">
        <v>516</v>
      </c>
      <c r="E247" s="34" t="s">
        <v>516</v>
      </c>
      <c r="F247" s="34" t="s">
        <v>516</v>
      </c>
      <c r="G247" s="34" t="s">
        <v>516</v>
      </c>
      <c r="H247" s="34" t="s">
        <v>516</v>
      </c>
    </row>
    <row r="248" spans="1:9">
      <c r="A248" s="34" t="s">
        <v>389</v>
      </c>
      <c r="B248" s="34" t="s">
        <v>1460</v>
      </c>
      <c r="C248" s="34" t="s">
        <v>1461</v>
      </c>
      <c r="D248" s="34" t="s">
        <v>1462</v>
      </c>
      <c r="E248" s="34" t="s">
        <v>1463</v>
      </c>
      <c r="F248" s="34" t="s">
        <v>1464</v>
      </c>
      <c r="G248" s="34" t="s">
        <v>1465</v>
      </c>
      <c r="H248" s="34" t="s">
        <v>1466</v>
      </c>
    </row>
    <row r="250" spans="1:9">
      <c r="B250" s="15" t="s">
        <v>1384</v>
      </c>
      <c r="C250" s="15" t="s">
        <v>1385</v>
      </c>
      <c r="D250" s="15" t="s">
        <v>1386</v>
      </c>
      <c r="E250" s="15" t="s">
        <v>1387</v>
      </c>
      <c r="F250" s="15" t="s">
        <v>1388</v>
      </c>
      <c r="G250" s="15" t="s">
        <v>1389</v>
      </c>
      <c r="H250" s="15" t="s">
        <v>1141</v>
      </c>
    </row>
    <row r="251" spans="1:9">
      <c r="A251" s="29" t="s">
        <v>249</v>
      </c>
      <c r="I251" s="17"/>
    </row>
    <row r="252" spans="1:9">
      <c r="A252" s="4" t="s">
        <v>185</v>
      </c>
      <c r="B252" s="38">
        <f>ROUND(B$132*(1-'Loads'!$B212),3)</f>
        <v>0</v>
      </c>
      <c r="C252" s="38">
        <f>ROUND(C$132*(1-'Loads'!$B212),3)</f>
        <v>0</v>
      </c>
      <c r="D252" s="38">
        <f>ROUND(D$132*(1-'Loads'!$B212),3)</f>
        <v>0</v>
      </c>
      <c r="E252" s="47">
        <f>ROUND(E$132*(1-'Loads'!$C212),2)</f>
        <v>0</v>
      </c>
      <c r="F252" s="47">
        <f>ROUND(F$132*(1-'Loads'!$B212),2)</f>
        <v>0</v>
      </c>
      <c r="G252" s="47">
        <f>ROUND(G$132*(1-'Loads'!$B212),2)</f>
        <v>0</v>
      </c>
      <c r="H252" s="38">
        <f>ROUND(H$132*(1-'Loads'!$B212),3)</f>
        <v>0</v>
      </c>
      <c r="I252" s="17"/>
    </row>
    <row r="253" spans="1:9">
      <c r="A253" s="4" t="s">
        <v>250</v>
      </c>
      <c r="B253" s="38">
        <f>ROUND(B$132*(1-'Loads'!$B213),3)</f>
        <v>0</v>
      </c>
      <c r="C253" s="38">
        <f>ROUND(C$132*(1-'Loads'!$B213),3)</f>
        <v>0</v>
      </c>
      <c r="D253" s="38">
        <f>ROUND(D$132*(1-'Loads'!$B213),3)</f>
        <v>0</v>
      </c>
      <c r="E253" s="47">
        <f>ROUND(E$132*(1-'Loads'!$C213),2)</f>
        <v>0</v>
      </c>
      <c r="F253" s="47">
        <f>ROUND(F$132*(1-'Loads'!$B213),2)</f>
        <v>0</v>
      </c>
      <c r="G253" s="47">
        <f>ROUND(G$132*(1-'Loads'!$B213),2)</f>
        <v>0</v>
      </c>
      <c r="H253" s="38">
        <f>ROUND(H$132*(1-'Loads'!$B213),3)</f>
        <v>0</v>
      </c>
      <c r="I253" s="17"/>
    </row>
    <row r="254" spans="1:9">
      <c r="A254" s="4" t="s">
        <v>251</v>
      </c>
      <c r="B254" s="38">
        <f>ROUND(B$132*(1-'Loads'!$B214),3)</f>
        <v>0</v>
      </c>
      <c r="C254" s="38">
        <f>ROUND(C$132*(1-'Loads'!$B214),3)</f>
        <v>0</v>
      </c>
      <c r="D254" s="38">
        <f>ROUND(D$132*(1-'Loads'!$B214),3)</f>
        <v>0</v>
      </c>
      <c r="E254" s="47">
        <f>ROUND(E$132*(1-'Loads'!$C214),2)</f>
        <v>0</v>
      </c>
      <c r="F254" s="47">
        <f>ROUND(F$132*(1-'Loads'!$B214),2)</f>
        <v>0</v>
      </c>
      <c r="G254" s="47">
        <f>ROUND(G$132*(1-'Loads'!$B214),2)</f>
        <v>0</v>
      </c>
      <c r="H254" s="38">
        <f>ROUND(H$132*(1-'Loads'!$B214),3)</f>
        <v>0</v>
      </c>
      <c r="I254" s="17"/>
    </row>
    <row r="255" spans="1:9">
      <c r="A255" s="29" t="s">
        <v>252</v>
      </c>
      <c r="I255" s="17"/>
    </row>
    <row r="256" spans="1:9">
      <c r="A256" s="4" t="s">
        <v>186</v>
      </c>
      <c r="B256" s="38">
        <f>ROUND(B$133*(1-'Loads'!$B216),3)</f>
        <v>0</v>
      </c>
      <c r="C256" s="38">
        <f>ROUND(C$133*(1-'Loads'!$B216),3)</f>
        <v>0</v>
      </c>
      <c r="D256" s="38">
        <f>ROUND(D$133*(1-'Loads'!$B216),3)</f>
        <v>0</v>
      </c>
      <c r="E256" s="47">
        <f>ROUND(E$133*(1-'Loads'!$C216),2)</f>
        <v>0</v>
      </c>
      <c r="F256" s="47">
        <f>ROUND(F$133*(1-'Loads'!$B216),2)</f>
        <v>0</v>
      </c>
      <c r="G256" s="47">
        <f>ROUND(G$133*(1-'Loads'!$B216),2)</f>
        <v>0</v>
      </c>
      <c r="H256" s="38">
        <f>ROUND(H$133*(1-'Loads'!$B216),3)</f>
        <v>0</v>
      </c>
      <c r="I256" s="17"/>
    </row>
    <row r="257" spans="1:9">
      <c r="A257" s="4" t="s">
        <v>253</v>
      </c>
      <c r="B257" s="38">
        <f>ROUND(B$133*(1-'Loads'!$B217),3)</f>
        <v>0</v>
      </c>
      <c r="C257" s="38">
        <f>ROUND(C$133*(1-'Loads'!$B217),3)</f>
        <v>0</v>
      </c>
      <c r="D257" s="38">
        <f>ROUND(D$133*(1-'Loads'!$B217),3)</f>
        <v>0</v>
      </c>
      <c r="E257" s="47">
        <f>ROUND(E$133*(1-'Loads'!$C217),2)</f>
        <v>0</v>
      </c>
      <c r="F257" s="47">
        <f>ROUND(F$133*(1-'Loads'!$B217),2)</f>
        <v>0</v>
      </c>
      <c r="G257" s="47">
        <f>ROUND(G$133*(1-'Loads'!$B217),2)</f>
        <v>0</v>
      </c>
      <c r="H257" s="38">
        <f>ROUND(H$133*(1-'Loads'!$B217),3)</f>
        <v>0</v>
      </c>
      <c r="I257" s="17"/>
    </row>
    <row r="258" spans="1:9">
      <c r="A258" s="4" t="s">
        <v>254</v>
      </c>
      <c r="B258" s="38">
        <f>ROUND(B$133*(1-'Loads'!$B218),3)</f>
        <v>0</v>
      </c>
      <c r="C258" s="38">
        <f>ROUND(C$133*(1-'Loads'!$B218),3)</f>
        <v>0</v>
      </c>
      <c r="D258" s="38">
        <f>ROUND(D$133*(1-'Loads'!$B218),3)</f>
        <v>0</v>
      </c>
      <c r="E258" s="47">
        <f>ROUND(E$133*(1-'Loads'!$C218),2)</f>
        <v>0</v>
      </c>
      <c r="F258" s="47">
        <f>ROUND(F$133*(1-'Loads'!$B218),2)</f>
        <v>0</v>
      </c>
      <c r="G258" s="47">
        <f>ROUND(G$133*(1-'Loads'!$B218),2)</f>
        <v>0</v>
      </c>
      <c r="H258" s="38">
        <f>ROUND(H$133*(1-'Loads'!$B218),3)</f>
        <v>0</v>
      </c>
      <c r="I258" s="17"/>
    </row>
    <row r="259" spans="1:9">
      <c r="A259" s="29" t="s">
        <v>255</v>
      </c>
      <c r="I259" s="17"/>
    </row>
    <row r="260" spans="1:9">
      <c r="A260" s="4" t="s">
        <v>231</v>
      </c>
      <c r="B260" s="38">
        <f>ROUND(B$134*(1-'Loads'!$B220),3)</f>
        <v>0</v>
      </c>
      <c r="C260" s="38">
        <f>ROUND(C$134*(1-'Loads'!$B220),3)</f>
        <v>0</v>
      </c>
      <c r="D260" s="38">
        <f>ROUND(D$134*(1-'Loads'!$B220),3)</f>
        <v>0</v>
      </c>
      <c r="E260" s="47">
        <f>ROUND(E$134*(1-'Loads'!$C220),2)</f>
        <v>0</v>
      </c>
      <c r="F260" s="47">
        <f>ROUND(F$134*(1-'Loads'!$B220),2)</f>
        <v>0</v>
      </c>
      <c r="G260" s="47">
        <f>ROUND(G$134*(1-'Loads'!$B220),2)</f>
        <v>0</v>
      </c>
      <c r="H260" s="38">
        <f>ROUND(H$134*(1-'Loads'!$B220),3)</f>
        <v>0</v>
      </c>
      <c r="I260" s="17"/>
    </row>
    <row r="261" spans="1:9">
      <c r="A261" s="4" t="s">
        <v>256</v>
      </c>
      <c r="B261" s="38">
        <f>ROUND(B$134*(1-'Loads'!$B221),3)</f>
        <v>0</v>
      </c>
      <c r="C261" s="38">
        <f>ROUND(C$134*(1-'Loads'!$B221),3)</f>
        <v>0</v>
      </c>
      <c r="D261" s="38">
        <f>ROUND(D$134*(1-'Loads'!$B221),3)</f>
        <v>0</v>
      </c>
      <c r="E261" s="47">
        <f>ROUND(E$134*(1-'Loads'!$C221),2)</f>
        <v>0</v>
      </c>
      <c r="F261" s="47">
        <f>ROUND(F$134*(1-'Loads'!$B221),2)</f>
        <v>0</v>
      </c>
      <c r="G261" s="47">
        <f>ROUND(G$134*(1-'Loads'!$B221),2)</f>
        <v>0</v>
      </c>
      <c r="H261" s="38">
        <f>ROUND(H$134*(1-'Loads'!$B221),3)</f>
        <v>0</v>
      </c>
      <c r="I261" s="17"/>
    </row>
    <row r="262" spans="1:9">
      <c r="A262" s="4" t="s">
        <v>257</v>
      </c>
      <c r="B262" s="38">
        <f>ROUND(B$134*(1-'Loads'!$B222),3)</f>
        <v>0</v>
      </c>
      <c r="C262" s="38">
        <f>ROUND(C$134*(1-'Loads'!$B222),3)</f>
        <v>0</v>
      </c>
      <c r="D262" s="38">
        <f>ROUND(D$134*(1-'Loads'!$B222),3)</f>
        <v>0</v>
      </c>
      <c r="E262" s="47">
        <f>ROUND(E$134*(1-'Loads'!$C222),2)</f>
        <v>0</v>
      </c>
      <c r="F262" s="47">
        <f>ROUND(F$134*(1-'Loads'!$B222),2)</f>
        <v>0</v>
      </c>
      <c r="G262" s="47">
        <f>ROUND(G$134*(1-'Loads'!$B222),2)</f>
        <v>0</v>
      </c>
      <c r="H262" s="38">
        <f>ROUND(H$134*(1-'Loads'!$B222),3)</f>
        <v>0</v>
      </c>
      <c r="I262" s="17"/>
    </row>
    <row r="263" spans="1:9">
      <c r="A263" s="29" t="s">
        <v>258</v>
      </c>
      <c r="I263" s="17"/>
    </row>
    <row r="264" spans="1:9">
      <c r="A264" s="4" t="s">
        <v>187</v>
      </c>
      <c r="B264" s="38">
        <f>ROUND(B$135*(1-'Loads'!$B224),3)</f>
        <v>0</v>
      </c>
      <c r="C264" s="38">
        <f>ROUND(C$135*(1-'Loads'!$B224),3)</f>
        <v>0</v>
      </c>
      <c r="D264" s="38">
        <f>ROUND(D$135*(1-'Loads'!$B224),3)</f>
        <v>0</v>
      </c>
      <c r="E264" s="47">
        <f>ROUND(E$135*(1-'Loads'!$C224),2)</f>
        <v>0</v>
      </c>
      <c r="F264" s="47">
        <f>ROUND(F$135*(1-'Loads'!$B224),2)</f>
        <v>0</v>
      </c>
      <c r="G264" s="47">
        <f>ROUND(G$135*(1-'Loads'!$B224),2)</f>
        <v>0</v>
      </c>
      <c r="H264" s="38">
        <f>ROUND(H$135*(1-'Loads'!$B224),3)</f>
        <v>0</v>
      </c>
      <c r="I264" s="17"/>
    </row>
    <row r="265" spans="1:9">
      <c r="A265" s="4" t="s">
        <v>259</v>
      </c>
      <c r="B265" s="38">
        <f>ROUND(B$135*(1-'Loads'!$B225),3)</f>
        <v>0</v>
      </c>
      <c r="C265" s="38">
        <f>ROUND(C$135*(1-'Loads'!$B225),3)</f>
        <v>0</v>
      </c>
      <c r="D265" s="38">
        <f>ROUND(D$135*(1-'Loads'!$B225),3)</f>
        <v>0</v>
      </c>
      <c r="E265" s="47">
        <f>ROUND(E$135*(1-'Loads'!$C225),2)</f>
        <v>0</v>
      </c>
      <c r="F265" s="47">
        <f>ROUND(F$135*(1-'Loads'!$B225),2)</f>
        <v>0</v>
      </c>
      <c r="G265" s="47">
        <f>ROUND(G$135*(1-'Loads'!$B225),2)</f>
        <v>0</v>
      </c>
      <c r="H265" s="38">
        <f>ROUND(H$135*(1-'Loads'!$B225),3)</f>
        <v>0</v>
      </c>
      <c r="I265" s="17"/>
    </row>
    <row r="266" spans="1:9">
      <c r="A266" s="4" t="s">
        <v>260</v>
      </c>
      <c r="B266" s="38">
        <f>ROUND(B$135*(1-'Loads'!$B226),3)</f>
        <v>0</v>
      </c>
      <c r="C266" s="38">
        <f>ROUND(C$135*(1-'Loads'!$B226),3)</f>
        <v>0</v>
      </c>
      <c r="D266" s="38">
        <f>ROUND(D$135*(1-'Loads'!$B226),3)</f>
        <v>0</v>
      </c>
      <c r="E266" s="47">
        <f>ROUND(E$135*(1-'Loads'!$C226),2)</f>
        <v>0</v>
      </c>
      <c r="F266" s="47">
        <f>ROUND(F$135*(1-'Loads'!$B226),2)</f>
        <v>0</v>
      </c>
      <c r="G266" s="47">
        <f>ROUND(G$135*(1-'Loads'!$B226),2)</f>
        <v>0</v>
      </c>
      <c r="H266" s="38">
        <f>ROUND(H$135*(1-'Loads'!$B226),3)</f>
        <v>0</v>
      </c>
      <c r="I266" s="17"/>
    </row>
    <row r="267" spans="1:9">
      <c r="A267" s="29" t="s">
        <v>261</v>
      </c>
      <c r="I267" s="17"/>
    </row>
    <row r="268" spans="1:9">
      <c r="A268" s="4" t="s">
        <v>188</v>
      </c>
      <c r="B268" s="38">
        <f>ROUND(B$136*(1-'Loads'!$B228),3)</f>
        <v>0</v>
      </c>
      <c r="C268" s="38">
        <f>ROUND(C$136*(1-'Loads'!$B228),3)</f>
        <v>0</v>
      </c>
      <c r="D268" s="38">
        <f>ROUND(D$136*(1-'Loads'!$B228),3)</f>
        <v>0</v>
      </c>
      <c r="E268" s="47">
        <f>ROUND(E$136*(1-'Loads'!$C228),2)</f>
        <v>0</v>
      </c>
      <c r="F268" s="47">
        <f>ROUND(F$136*(1-'Loads'!$B228),2)</f>
        <v>0</v>
      </c>
      <c r="G268" s="47">
        <f>ROUND(G$136*(1-'Loads'!$B228),2)</f>
        <v>0</v>
      </c>
      <c r="H268" s="38">
        <f>ROUND(H$136*(1-'Loads'!$B228),3)</f>
        <v>0</v>
      </c>
      <c r="I268" s="17"/>
    </row>
    <row r="269" spans="1:9">
      <c r="A269" s="4" t="s">
        <v>262</v>
      </c>
      <c r="B269" s="38">
        <f>ROUND(B$136*(1-'Loads'!$B229),3)</f>
        <v>0</v>
      </c>
      <c r="C269" s="38">
        <f>ROUND(C$136*(1-'Loads'!$B229),3)</f>
        <v>0</v>
      </c>
      <c r="D269" s="38">
        <f>ROUND(D$136*(1-'Loads'!$B229),3)</f>
        <v>0</v>
      </c>
      <c r="E269" s="47">
        <f>ROUND(E$136*(1-'Loads'!$C229),2)</f>
        <v>0</v>
      </c>
      <c r="F269" s="47">
        <f>ROUND(F$136*(1-'Loads'!$B229),2)</f>
        <v>0</v>
      </c>
      <c r="G269" s="47">
        <f>ROUND(G$136*(1-'Loads'!$B229),2)</f>
        <v>0</v>
      </c>
      <c r="H269" s="38">
        <f>ROUND(H$136*(1-'Loads'!$B229),3)</f>
        <v>0</v>
      </c>
      <c r="I269" s="17"/>
    </row>
    <row r="270" spans="1:9">
      <c r="A270" s="4" t="s">
        <v>263</v>
      </c>
      <c r="B270" s="38">
        <f>ROUND(B$136*(1-'Loads'!$B230),3)</f>
        <v>0</v>
      </c>
      <c r="C270" s="38">
        <f>ROUND(C$136*(1-'Loads'!$B230),3)</f>
        <v>0</v>
      </c>
      <c r="D270" s="38">
        <f>ROUND(D$136*(1-'Loads'!$B230),3)</f>
        <v>0</v>
      </c>
      <c r="E270" s="47">
        <f>ROUND(E$136*(1-'Loads'!$C230),2)</f>
        <v>0</v>
      </c>
      <c r="F270" s="47">
        <f>ROUND(F$136*(1-'Loads'!$B230),2)</f>
        <v>0</v>
      </c>
      <c r="G270" s="47">
        <f>ROUND(G$136*(1-'Loads'!$B230),2)</f>
        <v>0</v>
      </c>
      <c r="H270" s="38">
        <f>ROUND(H$136*(1-'Loads'!$B230),3)</f>
        <v>0</v>
      </c>
      <c r="I270" s="17"/>
    </row>
    <row r="271" spans="1:9">
      <c r="A271" s="29" t="s">
        <v>264</v>
      </c>
      <c r="I271" s="17"/>
    </row>
    <row r="272" spans="1:9">
      <c r="A272" s="4" t="s">
        <v>232</v>
      </c>
      <c r="B272" s="38">
        <f>ROUND(B$137*(1-'Loads'!$B232),3)</f>
        <v>0</v>
      </c>
      <c r="C272" s="38">
        <f>ROUND(C$137*(1-'Loads'!$B232),3)</f>
        <v>0</v>
      </c>
      <c r="D272" s="38">
        <f>ROUND(D$137*(1-'Loads'!$B232),3)</f>
        <v>0</v>
      </c>
      <c r="E272" s="47">
        <f>ROUND(E$137*(1-'Loads'!$C232),2)</f>
        <v>0</v>
      </c>
      <c r="F272" s="47">
        <f>ROUND(F$137*(1-'Loads'!$B232),2)</f>
        <v>0</v>
      </c>
      <c r="G272" s="47">
        <f>ROUND(G$137*(1-'Loads'!$B232),2)</f>
        <v>0</v>
      </c>
      <c r="H272" s="38">
        <f>ROUND(H$137*(1-'Loads'!$B232),3)</f>
        <v>0</v>
      </c>
      <c r="I272" s="17"/>
    </row>
    <row r="273" spans="1:9">
      <c r="A273" s="4" t="s">
        <v>265</v>
      </c>
      <c r="B273" s="38">
        <f>ROUND(B$137*(1-'Loads'!$B233),3)</f>
        <v>0</v>
      </c>
      <c r="C273" s="38">
        <f>ROUND(C$137*(1-'Loads'!$B233),3)</f>
        <v>0</v>
      </c>
      <c r="D273" s="38">
        <f>ROUND(D$137*(1-'Loads'!$B233),3)</f>
        <v>0</v>
      </c>
      <c r="E273" s="47">
        <f>ROUND(E$137*(1-'Loads'!$C233),2)</f>
        <v>0</v>
      </c>
      <c r="F273" s="47">
        <f>ROUND(F$137*(1-'Loads'!$B233),2)</f>
        <v>0</v>
      </c>
      <c r="G273" s="47">
        <f>ROUND(G$137*(1-'Loads'!$B233),2)</f>
        <v>0</v>
      </c>
      <c r="H273" s="38">
        <f>ROUND(H$137*(1-'Loads'!$B233),3)</f>
        <v>0</v>
      </c>
      <c r="I273" s="17"/>
    </row>
    <row r="274" spans="1:9">
      <c r="A274" s="4" t="s">
        <v>266</v>
      </c>
      <c r="B274" s="38">
        <f>ROUND(B$137*(1-'Loads'!$B234),3)</f>
        <v>0</v>
      </c>
      <c r="C274" s="38">
        <f>ROUND(C$137*(1-'Loads'!$B234),3)</f>
        <v>0</v>
      </c>
      <c r="D274" s="38">
        <f>ROUND(D$137*(1-'Loads'!$B234),3)</f>
        <v>0</v>
      </c>
      <c r="E274" s="47">
        <f>ROUND(E$137*(1-'Loads'!$C234),2)</f>
        <v>0</v>
      </c>
      <c r="F274" s="47">
        <f>ROUND(F$137*(1-'Loads'!$B234),2)</f>
        <v>0</v>
      </c>
      <c r="G274" s="47">
        <f>ROUND(G$137*(1-'Loads'!$B234),2)</f>
        <v>0</v>
      </c>
      <c r="H274" s="38">
        <f>ROUND(H$137*(1-'Loads'!$B234),3)</f>
        <v>0</v>
      </c>
      <c r="I274" s="17"/>
    </row>
    <row r="275" spans="1:9">
      <c r="A275" s="29" t="s">
        <v>267</v>
      </c>
      <c r="I275" s="17"/>
    </row>
    <row r="276" spans="1:9">
      <c r="A276" s="4" t="s">
        <v>189</v>
      </c>
      <c r="B276" s="38">
        <f>ROUND(B$138*(1-'Loads'!$B236),3)</f>
        <v>0</v>
      </c>
      <c r="C276" s="38">
        <f>ROUND(C$138*(1-'Loads'!$B236),3)</f>
        <v>0</v>
      </c>
      <c r="D276" s="38">
        <f>ROUND(D$138*(1-'Loads'!$B236),3)</f>
        <v>0</v>
      </c>
      <c r="E276" s="47">
        <f>ROUND(E$138*(1-'Loads'!$C236),2)</f>
        <v>0</v>
      </c>
      <c r="F276" s="47">
        <f>ROUND(F$138*(1-'Loads'!$B236),2)</f>
        <v>0</v>
      </c>
      <c r="G276" s="47">
        <f>ROUND(G$138*(1-'Loads'!$B236),2)</f>
        <v>0</v>
      </c>
      <c r="H276" s="38">
        <f>ROUND(H$138*(1-'Loads'!$B236),3)</f>
        <v>0</v>
      </c>
      <c r="I276" s="17"/>
    </row>
    <row r="277" spans="1:9">
      <c r="A277" s="4" t="s">
        <v>268</v>
      </c>
      <c r="B277" s="38">
        <f>ROUND(B$138*(1-'Loads'!$B237),3)</f>
        <v>0</v>
      </c>
      <c r="C277" s="38">
        <f>ROUND(C$138*(1-'Loads'!$B237),3)</f>
        <v>0</v>
      </c>
      <c r="D277" s="38">
        <f>ROUND(D$138*(1-'Loads'!$B237),3)</f>
        <v>0</v>
      </c>
      <c r="E277" s="47">
        <f>ROUND(E$138*(1-'Loads'!$C237),2)</f>
        <v>0</v>
      </c>
      <c r="F277" s="47">
        <f>ROUND(F$138*(1-'Loads'!$B237),2)</f>
        <v>0</v>
      </c>
      <c r="G277" s="47">
        <f>ROUND(G$138*(1-'Loads'!$B237),2)</f>
        <v>0</v>
      </c>
      <c r="H277" s="38">
        <f>ROUND(H$138*(1-'Loads'!$B237),3)</f>
        <v>0</v>
      </c>
      <c r="I277" s="17"/>
    </row>
    <row r="278" spans="1:9">
      <c r="A278" s="4" t="s">
        <v>269</v>
      </c>
      <c r="B278" s="38">
        <f>ROUND(B$138*(1-'Loads'!$B238),3)</f>
        <v>0</v>
      </c>
      <c r="C278" s="38">
        <f>ROUND(C$138*(1-'Loads'!$B238),3)</f>
        <v>0</v>
      </c>
      <c r="D278" s="38">
        <f>ROUND(D$138*(1-'Loads'!$B238),3)</f>
        <v>0</v>
      </c>
      <c r="E278" s="47">
        <f>ROUND(E$138*(1-'Loads'!$C238),2)</f>
        <v>0</v>
      </c>
      <c r="F278" s="47">
        <f>ROUND(F$138*(1-'Loads'!$B238),2)</f>
        <v>0</v>
      </c>
      <c r="G278" s="47">
        <f>ROUND(G$138*(1-'Loads'!$B238),2)</f>
        <v>0</v>
      </c>
      <c r="H278" s="38">
        <f>ROUND(H$138*(1-'Loads'!$B238),3)</f>
        <v>0</v>
      </c>
      <c r="I278" s="17"/>
    </row>
    <row r="279" spans="1:9">
      <c r="A279" s="29" t="s">
        <v>270</v>
      </c>
      <c r="I279" s="17"/>
    </row>
    <row r="280" spans="1:9">
      <c r="A280" s="4" t="s">
        <v>190</v>
      </c>
      <c r="B280" s="38">
        <f>ROUND(B$139*(1-'Loads'!$B240),3)</f>
        <v>0</v>
      </c>
      <c r="C280" s="38">
        <f>ROUND(C$139*(1-'Loads'!$B240),3)</f>
        <v>0</v>
      </c>
      <c r="D280" s="38">
        <f>ROUND(D$139*(1-'Loads'!$B240),3)</f>
        <v>0</v>
      </c>
      <c r="E280" s="47">
        <f>ROUND(E$139*(1-'Loads'!$C240),2)</f>
        <v>0</v>
      </c>
      <c r="F280" s="47">
        <f>ROUND(F$139*(1-'Loads'!$B240),2)</f>
        <v>0</v>
      </c>
      <c r="G280" s="47">
        <f>ROUND(G$139*(1-'Loads'!$B240),2)</f>
        <v>0</v>
      </c>
      <c r="H280" s="38">
        <f>ROUND(H$139*(1-'Loads'!$B240),3)</f>
        <v>0</v>
      </c>
      <c r="I280" s="17"/>
    </row>
    <row r="281" spans="1:9">
      <c r="A281" s="29" t="s">
        <v>271</v>
      </c>
      <c r="I281" s="17"/>
    </row>
    <row r="282" spans="1:9">
      <c r="A282" s="4" t="s">
        <v>210</v>
      </c>
      <c r="B282" s="38">
        <f>ROUND(B$140*(1-'Loads'!$B242),3)</f>
        <v>0</v>
      </c>
      <c r="C282" s="38">
        <f>ROUND(C$140*(1-'Loads'!$B242),3)</f>
        <v>0</v>
      </c>
      <c r="D282" s="38">
        <f>ROUND(D$140*(1-'Loads'!$B242),3)</f>
        <v>0</v>
      </c>
      <c r="E282" s="47">
        <f>ROUND(E$140*(1-'Loads'!$C242),2)</f>
        <v>0</v>
      </c>
      <c r="F282" s="47">
        <f>ROUND(F$140*(1-'Loads'!$B242),2)</f>
        <v>0</v>
      </c>
      <c r="G282" s="47">
        <f>ROUND(G$140*(1-'Loads'!$B242),2)</f>
        <v>0</v>
      </c>
      <c r="H282" s="38">
        <f>ROUND(H$140*(1-'Loads'!$B242),3)</f>
        <v>0</v>
      </c>
      <c r="I282" s="17"/>
    </row>
    <row r="283" spans="1:9">
      <c r="A283" s="29" t="s">
        <v>272</v>
      </c>
      <c r="I283" s="17"/>
    </row>
    <row r="284" spans="1:9">
      <c r="A284" s="4" t="s">
        <v>191</v>
      </c>
      <c r="B284" s="38">
        <f>ROUND(B$141*(1-'Loads'!$B244),3)</f>
        <v>0</v>
      </c>
      <c r="C284" s="38">
        <f>ROUND(C$141*(1-'Loads'!$B244),3)</f>
        <v>0</v>
      </c>
      <c r="D284" s="38">
        <f>ROUND(D$141*(1-'Loads'!$B244),3)</f>
        <v>0</v>
      </c>
      <c r="E284" s="47">
        <f>ROUND(E$141*(1-'Loads'!$C244),2)</f>
        <v>0</v>
      </c>
      <c r="F284" s="47">
        <f>ROUND(F$141*(1-'Loads'!$B244),2)</f>
        <v>0</v>
      </c>
      <c r="G284" s="47">
        <f>ROUND(G$141*(1-'Loads'!$B244),2)</f>
        <v>0</v>
      </c>
      <c r="H284" s="38">
        <f>ROUND(H$141*(1-'Loads'!$B244),3)</f>
        <v>0</v>
      </c>
      <c r="I284" s="17"/>
    </row>
    <row r="285" spans="1:9">
      <c r="A285" s="4" t="s">
        <v>273</v>
      </c>
      <c r="B285" s="38">
        <f>ROUND(B$141*(1-'Loads'!$B245),3)</f>
        <v>0</v>
      </c>
      <c r="C285" s="38">
        <f>ROUND(C$141*(1-'Loads'!$B245),3)</f>
        <v>0</v>
      </c>
      <c r="D285" s="38">
        <f>ROUND(D$141*(1-'Loads'!$B245),3)</f>
        <v>0</v>
      </c>
      <c r="E285" s="47">
        <f>ROUND(E$141*(1-'Loads'!$C245),2)</f>
        <v>0</v>
      </c>
      <c r="F285" s="47">
        <f>ROUND(F$141*(1-'Loads'!$B245),2)</f>
        <v>0</v>
      </c>
      <c r="G285" s="47">
        <f>ROUND(G$141*(1-'Loads'!$B245),2)</f>
        <v>0</v>
      </c>
      <c r="H285" s="38">
        <f>ROUND(H$141*(1-'Loads'!$B245),3)</f>
        <v>0</v>
      </c>
      <c r="I285" s="17"/>
    </row>
    <row r="286" spans="1:9">
      <c r="A286" s="4" t="s">
        <v>274</v>
      </c>
      <c r="B286" s="38">
        <f>ROUND(B$141*(1-'Loads'!$B246),3)</f>
        <v>0</v>
      </c>
      <c r="C286" s="38">
        <f>ROUND(C$141*(1-'Loads'!$B246),3)</f>
        <v>0</v>
      </c>
      <c r="D286" s="38">
        <f>ROUND(D$141*(1-'Loads'!$B246),3)</f>
        <v>0</v>
      </c>
      <c r="E286" s="47">
        <f>ROUND(E$141*(1-'Loads'!$C246),2)</f>
        <v>0</v>
      </c>
      <c r="F286" s="47">
        <f>ROUND(F$141*(1-'Loads'!$B246),2)</f>
        <v>0</v>
      </c>
      <c r="G286" s="47">
        <f>ROUND(G$141*(1-'Loads'!$B246),2)</f>
        <v>0</v>
      </c>
      <c r="H286" s="38">
        <f>ROUND(H$141*(1-'Loads'!$B246),3)</f>
        <v>0</v>
      </c>
      <c r="I286" s="17"/>
    </row>
    <row r="287" spans="1:9">
      <c r="A287" s="29" t="s">
        <v>275</v>
      </c>
      <c r="I287" s="17"/>
    </row>
    <row r="288" spans="1:9">
      <c r="A288" s="4" t="s">
        <v>192</v>
      </c>
      <c r="B288" s="38">
        <f>ROUND(B$142*(1-'Loads'!$B248),3)</f>
        <v>0</v>
      </c>
      <c r="C288" s="38">
        <f>ROUND(C$142*(1-'Loads'!$B248),3)</f>
        <v>0</v>
      </c>
      <c r="D288" s="38">
        <f>ROUND(D$142*(1-'Loads'!$B248),3)</f>
        <v>0</v>
      </c>
      <c r="E288" s="47">
        <f>ROUND(E$142*(1-'Loads'!$C248),2)</f>
        <v>0</v>
      </c>
      <c r="F288" s="47">
        <f>ROUND(F$142*(1-'Loads'!$B248),2)</f>
        <v>0</v>
      </c>
      <c r="G288" s="47">
        <f>ROUND(G$142*(1-'Loads'!$B248),2)</f>
        <v>0</v>
      </c>
      <c r="H288" s="38">
        <f>ROUND(H$142*(1-'Loads'!$B248),3)</f>
        <v>0</v>
      </c>
      <c r="I288" s="17"/>
    </row>
    <row r="289" spans="1:9">
      <c r="A289" s="4" t="s">
        <v>276</v>
      </c>
      <c r="B289" s="38">
        <f>ROUND(B$142*(1-'Loads'!$B249),3)</f>
        <v>0</v>
      </c>
      <c r="C289" s="38">
        <f>ROUND(C$142*(1-'Loads'!$B249),3)</f>
        <v>0</v>
      </c>
      <c r="D289" s="38">
        <f>ROUND(D$142*(1-'Loads'!$B249),3)</f>
        <v>0</v>
      </c>
      <c r="E289" s="47">
        <f>ROUND(E$142*(1-'Loads'!$C249),2)</f>
        <v>0</v>
      </c>
      <c r="F289" s="47">
        <f>ROUND(F$142*(1-'Loads'!$B249),2)</f>
        <v>0</v>
      </c>
      <c r="G289" s="47">
        <f>ROUND(G$142*(1-'Loads'!$B249),2)</f>
        <v>0</v>
      </c>
      <c r="H289" s="38">
        <f>ROUND(H$142*(1-'Loads'!$B249),3)</f>
        <v>0</v>
      </c>
      <c r="I289" s="17"/>
    </row>
    <row r="290" spans="1:9">
      <c r="A290" s="4" t="s">
        <v>277</v>
      </c>
      <c r="B290" s="38">
        <f>ROUND(B$142*(1-'Loads'!$B250),3)</f>
        <v>0</v>
      </c>
      <c r="C290" s="38">
        <f>ROUND(C$142*(1-'Loads'!$B250),3)</f>
        <v>0</v>
      </c>
      <c r="D290" s="38">
        <f>ROUND(D$142*(1-'Loads'!$B250),3)</f>
        <v>0</v>
      </c>
      <c r="E290" s="47">
        <f>ROUND(E$142*(1-'Loads'!$C250),2)</f>
        <v>0</v>
      </c>
      <c r="F290" s="47">
        <f>ROUND(F$142*(1-'Loads'!$B250),2)</f>
        <v>0</v>
      </c>
      <c r="G290" s="47">
        <f>ROUND(G$142*(1-'Loads'!$B250),2)</f>
        <v>0</v>
      </c>
      <c r="H290" s="38">
        <f>ROUND(H$142*(1-'Loads'!$B250),3)</f>
        <v>0</v>
      </c>
      <c r="I290" s="17"/>
    </row>
    <row r="291" spans="1:9">
      <c r="A291" s="29" t="s">
        <v>278</v>
      </c>
      <c r="I291" s="17"/>
    </row>
    <row r="292" spans="1:9">
      <c r="A292" s="4" t="s">
        <v>193</v>
      </c>
      <c r="B292" s="38">
        <f>ROUND(B$143*(1-'Loads'!$B252),3)</f>
        <v>0</v>
      </c>
      <c r="C292" s="38">
        <f>ROUND(C$143*(1-'Loads'!$B252),3)</f>
        <v>0</v>
      </c>
      <c r="D292" s="38">
        <f>ROUND(D$143*(1-'Loads'!$B252),3)</f>
        <v>0</v>
      </c>
      <c r="E292" s="47">
        <f>ROUND(E$143*(1-'Loads'!$C252),2)</f>
        <v>0</v>
      </c>
      <c r="F292" s="47">
        <f>ROUND(F$143*(1-'Loads'!$B252),2)</f>
        <v>0</v>
      </c>
      <c r="G292" s="47">
        <f>ROUND(G$143*(1-'Loads'!$B252),2)</f>
        <v>0</v>
      </c>
      <c r="H292" s="38">
        <f>ROUND(H$143*(1-'Loads'!$B252),3)</f>
        <v>0</v>
      </c>
      <c r="I292" s="17"/>
    </row>
    <row r="293" spans="1:9">
      <c r="A293" s="4" t="s">
        <v>279</v>
      </c>
      <c r="B293" s="38">
        <f>ROUND(B$143*(1-'Loads'!$B253),3)</f>
        <v>0</v>
      </c>
      <c r="C293" s="38">
        <f>ROUND(C$143*(1-'Loads'!$B253),3)</f>
        <v>0</v>
      </c>
      <c r="D293" s="38">
        <f>ROUND(D$143*(1-'Loads'!$B253),3)</f>
        <v>0</v>
      </c>
      <c r="E293" s="47">
        <f>ROUND(E$143*(1-'Loads'!$C253),2)</f>
        <v>0</v>
      </c>
      <c r="F293" s="47">
        <f>ROUND(F$143*(1-'Loads'!$B253),2)</f>
        <v>0</v>
      </c>
      <c r="G293" s="47">
        <f>ROUND(G$143*(1-'Loads'!$B253),2)</f>
        <v>0</v>
      </c>
      <c r="H293" s="38">
        <f>ROUND(H$143*(1-'Loads'!$B253),3)</f>
        <v>0</v>
      </c>
      <c r="I293" s="17"/>
    </row>
    <row r="294" spans="1:9">
      <c r="A294" s="4" t="s">
        <v>280</v>
      </c>
      <c r="B294" s="38">
        <f>ROUND(B$143*(1-'Loads'!$B254),3)</f>
        <v>0</v>
      </c>
      <c r="C294" s="38">
        <f>ROUND(C$143*(1-'Loads'!$B254),3)</f>
        <v>0</v>
      </c>
      <c r="D294" s="38">
        <f>ROUND(D$143*(1-'Loads'!$B254),3)</f>
        <v>0</v>
      </c>
      <c r="E294" s="47">
        <f>ROUND(E$143*(1-'Loads'!$C254),2)</f>
        <v>0</v>
      </c>
      <c r="F294" s="47">
        <f>ROUND(F$143*(1-'Loads'!$B254),2)</f>
        <v>0</v>
      </c>
      <c r="G294" s="47">
        <f>ROUND(G$143*(1-'Loads'!$B254),2)</f>
        <v>0</v>
      </c>
      <c r="H294" s="38">
        <f>ROUND(H$143*(1-'Loads'!$B254),3)</f>
        <v>0</v>
      </c>
      <c r="I294" s="17"/>
    </row>
    <row r="295" spans="1:9">
      <c r="A295" s="29" t="s">
        <v>281</v>
      </c>
      <c r="I295" s="17"/>
    </row>
    <row r="296" spans="1:9">
      <c r="A296" s="4" t="s">
        <v>194</v>
      </c>
      <c r="B296" s="38">
        <f>ROUND(B$144*(1-'Loads'!$B256),3)</f>
        <v>0</v>
      </c>
      <c r="C296" s="38">
        <f>ROUND(C$144*(1-'Loads'!$B256),3)</f>
        <v>0</v>
      </c>
      <c r="D296" s="38">
        <f>ROUND(D$144*(1-'Loads'!$B256),3)</f>
        <v>0</v>
      </c>
      <c r="E296" s="47">
        <f>ROUND(E$144*(1-'Loads'!$C256),2)</f>
        <v>0</v>
      </c>
      <c r="F296" s="47">
        <f>ROUND(F$144*(1-'Loads'!$B256),2)</f>
        <v>0</v>
      </c>
      <c r="G296" s="47">
        <f>ROUND(G$144*(1-'Loads'!$B256),2)</f>
        <v>0</v>
      </c>
      <c r="H296" s="38">
        <f>ROUND(H$144*(1-'Loads'!$B256),3)</f>
        <v>0</v>
      </c>
      <c r="I296" s="17"/>
    </row>
    <row r="297" spans="1:9">
      <c r="A297" s="4" t="s">
        <v>282</v>
      </c>
      <c r="B297" s="38">
        <f>ROUND(B$144*(1-'Loads'!$B257),3)</f>
        <v>0</v>
      </c>
      <c r="C297" s="38">
        <f>ROUND(C$144*(1-'Loads'!$B257),3)</f>
        <v>0</v>
      </c>
      <c r="D297" s="38">
        <f>ROUND(D$144*(1-'Loads'!$B257),3)</f>
        <v>0</v>
      </c>
      <c r="E297" s="47">
        <f>ROUND(E$144*(1-'Loads'!$C257),2)</f>
        <v>0</v>
      </c>
      <c r="F297" s="47">
        <f>ROUND(F$144*(1-'Loads'!$B257),2)</f>
        <v>0</v>
      </c>
      <c r="G297" s="47">
        <f>ROUND(G$144*(1-'Loads'!$B257),2)</f>
        <v>0</v>
      </c>
      <c r="H297" s="38">
        <f>ROUND(H$144*(1-'Loads'!$B257),3)</f>
        <v>0</v>
      </c>
      <c r="I297" s="17"/>
    </row>
    <row r="298" spans="1:9">
      <c r="A298" s="29" t="s">
        <v>283</v>
      </c>
      <c r="I298" s="17"/>
    </row>
    <row r="299" spans="1:9">
      <c r="A299" s="4" t="s">
        <v>211</v>
      </c>
      <c r="B299" s="38">
        <f>ROUND(B$145*(1-'Loads'!$B259),3)</f>
        <v>0</v>
      </c>
      <c r="C299" s="38">
        <f>ROUND(C$145*(1-'Loads'!$B259),3)</f>
        <v>0</v>
      </c>
      <c r="D299" s="38">
        <f>ROUND(D$145*(1-'Loads'!$B259),3)</f>
        <v>0</v>
      </c>
      <c r="E299" s="47">
        <f>ROUND(E$145*(1-'Loads'!$C259),2)</f>
        <v>0</v>
      </c>
      <c r="F299" s="47">
        <f>ROUND(F$145*(1-'Loads'!$B259),2)</f>
        <v>0</v>
      </c>
      <c r="G299" s="47">
        <f>ROUND(G$145*(1-'Loads'!$B259),2)</f>
        <v>0</v>
      </c>
      <c r="H299" s="38">
        <f>ROUND(H$145*(1-'Loads'!$B259),3)</f>
        <v>0</v>
      </c>
      <c r="I299" s="17"/>
    </row>
    <row r="300" spans="1:9">
      <c r="A300" s="4" t="s">
        <v>284</v>
      </c>
      <c r="B300" s="38">
        <f>ROUND(B$145*(1-'Loads'!$B260),3)</f>
        <v>0</v>
      </c>
      <c r="C300" s="38">
        <f>ROUND(C$145*(1-'Loads'!$B260),3)</f>
        <v>0</v>
      </c>
      <c r="D300" s="38">
        <f>ROUND(D$145*(1-'Loads'!$B260),3)</f>
        <v>0</v>
      </c>
      <c r="E300" s="47">
        <f>ROUND(E$145*(1-'Loads'!$C260),2)</f>
        <v>0</v>
      </c>
      <c r="F300" s="47">
        <f>ROUND(F$145*(1-'Loads'!$B260),2)</f>
        <v>0</v>
      </c>
      <c r="G300" s="47">
        <f>ROUND(G$145*(1-'Loads'!$B260),2)</f>
        <v>0</v>
      </c>
      <c r="H300" s="38">
        <f>ROUND(H$145*(1-'Loads'!$B260),3)</f>
        <v>0</v>
      </c>
      <c r="I300" s="17"/>
    </row>
    <row r="301" spans="1:9">
      <c r="A301" s="29" t="s">
        <v>285</v>
      </c>
      <c r="I301" s="17"/>
    </row>
    <row r="302" spans="1:9">
      <c r="A302" s="4" t="s">
        <v>233</v>
      </c>
      <c r="B302" s="38">
        <f>ROUND(B$146*(1-'Loads'!$B262),3)</f>
        <v>0</v>
      </c>
      <c r="C302" s="38">
        <f>ROUND(C$146*(1-'Loads'!$B262),3)</f>
        <v>0</v>
      </c>
      <c r="D302" s="38">
        <f>ROUND(D$146*(1-'Loads'!$B262),3)</f>
        <v>0</v>
      </c>
      <c r="E302" s="47">
        <f>ROUND(E$146*(1-'Loads'!$C262),2)</f>
        <v>0</v>
      </c>
      <c r="F302" s="47">
        <f>ROUND(F$146*(1-'Loads'!$B262),2)</f>
        <v>0</v>
      </c>
      <c r="G302" s="47">
        <f>ROUND(G$146*(1-'Loads'!$B262),2)</f>
        <v>0</v>
      </c>
      <c r="H302" s="38">
        <f>ROUND(H$146*(1-'Loads'!$B262),3)</f>
        <v>0</v>
      </c>
      <c r="I302" s="17"/>
    </row>
    <row r="303" spans="1:9">
      <c r="A303" s="4" t="s">
        <v>286</v>
      </c>
      <c r="B303" s="38">
        <f>ROUND(B$146*(1-'Loads'!$B263),3)</f>
        <v>0</v>
      </c>
      <c r="C303" s="38">
        <f>ROUND(C$146*(1-'Loads'!$B263),3)</f>
        <v>0</v>
      </c>
      <c r="D303" s="38">
        <f>ROUND(D$146*(1-'Loads'!$B263),3)</f>
        <v>0</v>
      </c>
      <c r="E303" s="47">
        <f>ROUND(E$146*(1-'Loads'!$C263),2)</f>
        <v>0</v>
      </c>
      <c r="F303" s="47">
        <f>ROUND(F$146*(1-'Loads'!$B263),2)</f>
        <v>0</v>
      </c>
      <c r="G303" s="47">
        <f>ROUND(G$146*(1-'Loads'!$B263),2)</f>
        <v>0</v>
      </c>
      <c r="H303" s="38">
        <f>ROUND(H$146*(1-'Loads'!$B263),3)</f>
        <v>0</v>
      </c>
      <c r="I303" s="17"/>
    </row>
    <row r="304" spans="1:9">
      <c r="A304" s="4" t="s">
        <v>287</v>
      </c>
      <c r="B304" s="38">
        <f>ROUND(B$146*(1-'Loads'!$B264),3)</f>
        <v>0</v>
      </c>
      <c r="C304" s="38">
        <f>ROUND(C$146*(1-'Loads'!$B264),3)</f>
        <v>0</v>
      </c>
      <c r="D304" s="38">
        <f>ROUND(D$146*(1-'Loads'!$B264),3)</f>
        <v>0</v>
      </c>
      <c r="E304" s="47">
        <f>ROUND(E$146*(1-'Loads'!$C264),2)</f>
        <v>0</v>
      </c>
      <c r="F304" s="47">
        <f>ROUND(F$146*(1-'Loads'!$B264),2)</f>
        <v>0</v>
      </c>
      <c r="G304" s="47">
        <f>ROUND(G$146*(1-'Loads'!$B264),2)</f>
        <v>0</v>
      </c>
      <c r="H304" s="38">
        <f>ROUND(H$146*(1-'Loads'!$B264),3)</f>
        <v>0</v>
      </c>
      <c r="I304" s="17"/>
    </row>
    <row r="305" spans="1:9">
      <c r="A305" s="29" t="s">
        <v>288</v>
      </c>
      <c r="I305" s="17"/>
    </row>
    <row r="306" spans="1:9">
      <c r="A306" s="4" t="s">
        <v>234</v>
      </c>
      <c r="B306" s="38">
        <f>ROUND(B$147*(1-'Loads'!$B266),3)</f>
        <v>0</v>
      </c>
      <c r="C306" s="38">
        <f>ROUND(C$147*(1-'Loads'!$B266),3)</f>
        <v>0</v>
      </c>
      <c r="D306" s="38">
        <f>ROUND(D$147*(1-'Loads'!$B266),3)</f>
        <v>0</v>
      </c>
      <c r="E306" s="47">
        <f>ROUND(E$147*(1-'Loads'!$C266),2)</f>
        <v>0</v>
      </c>
      <c r="F306" s="47">
        <f>ROUND(F$147*(1-'Loads'!$B266),2)</f>
        <v>0</v>
      </c>
      <c r="G306" s="47">
        <f>ROUND(G$147*(1-'Loads'!$B266),2)</f>
        <v>0</v>
      </c>
      <c r="H306" s="38">
        <f>ROUND(H$147*(1-'Loads'!$B266),3)</f>
        <v>0</v>
      </c>
      <c r="I306" s="17"/>
    </row>
    <row r="307" spans="1:9">
      <c r="A307" s="4" t="s">
        <v>289</v>
      </c>
      <c r="B307" s="38">
        <f>ROUND(B$147*(1-'Loads'!$B267),3)</f>
        <v>0</v>
      </c>
      <c r="C307" s="38">
        <f>ROUND(C$147*(1-'Loads'!$B267),3)</f>
        <v>0</v>
      </c>
      <c r="D307" s="38">
        <f>ROUND(D$147*(1-'Loads'!$B267),3)</f>
        <v>0</v>
      </c>
      <c r="E307" s="47">
        <f>ROUND(E$147*(1-'Loads'!$C267),2)</f>
        <v>0</v>
      </c>
      <c r="F307" s="47">
        <f>ROUND(F$147*(1-'Loads'!$B267),2)</f>
        <v>0</v>
      </c>
      <c r="G307" s="47">
        <f>ROUND(G$147*(1-'Loads'!$B267),2)</f>
        <v>0</v>
      </c>
      <c r="H307" s="38">
        <f>ROUND(H$147*(1-'Loads'!$B267),3)</f>
        <v>0</v>
      </c>
      <c r="I307" s="17"/>
    </row>
    <row r="308" spans="1:9">
      <c r="A308" s="4" t="s">
        <v>290</v>
      </c>
      <c r="B308" s="38">
        <f>ROUND(B$147*(1-'Loads'!$B268),3)</f>
        <v>0</v>
      </c>
      <c r="C308" s="38">
        <f>ROUND(C$147*(1-'Loads'!$B268),3)</f>
        <v>0</v>
      </c>
      <c r="D308" s="38">
        <f>ROUND(D$147*(1-'Loads'!$B268),3)</f>
        <v>0</v>
      </c>
      <c r="E308" s="47">
        <f>ROUND(E$147*(1-'Loads'!$C268),2)</f>
        <v>0</v>
      </c>
      <c r="F308" s="47">
        <f>ROUND(F$147*(1-'Loads'!$B268),2)</f>
        <v>0</v>
      </c>
      <c r="G308" s="47">
        <f>ROUND(G$147*(1-'Loads'!$B268),2)</f>
        <v>0</v>
      </c>
      <c r="H308" s="38">
        <f>ROUND(H$147*(1-'Loads'!$B268),3)</f>
        <v>0</v>
      </c>
      <c r="I308" s="17"/>
    </row>
    <row r="309" spans="1:9">
      <c r="A309" s="29" t="s">
        <v>291</v>
      </c>
      <c r="I309" s="17"/>
    </row>
    <row r="310" spans="1:9">
      <c r="A310" s="4" t="s">
        <v>235</v>
      </c>
      <c r="B310" s="38">
        <f>ROUND(B$148*(1-'Loads'!$B270),3)</f>
        <v>0</v>
      </c>
      <c r="C310" s="38">
        <f>ROUND(C$148*(1-'Loads'!$B270),3)</f>
        <v>0</v>
      </c>
      <c r="D310" s="38">
        <f>ROUND(D$148*(1-'Loads'!$B270),3)</f>
        <v>0</v>
      </c>
      <c r="E310" s="47">
        <f>ROUND(E$148*(1-'Loads'!$C270),2)</f>
        <v>0</v>
      </c>
      <c r="F310" s="47">
        <f>ROUND(F$148*(1-'Loads'!$B270),2)</f>
        <v>0</v>
      </c>
      <c r="G310" s="47">
        <f>ROUND(G$148*(1-'Loads'!$B270),2)</f>
        <v>0</v>
      </c>
      <c r="H310" s="38">
        <f>ROUND(H$148*(1-'Loads'!$B270),3)</f>
        <v>0</v>
      </c>
      <c r="I310" s="17"/>
    </row>
    <row r="311" spans="1:9">
      <c r="A311" s="4" t="s">
        <v>292</v>
      </c>
      <c r="B311" s="38">
        <f>ROUND(B$148*(1-'Loads'!$B271),3)</f>
        <v>0</v>
      </c>
      <c r="C311" s="38">
        <f>ROUND(C$148*(1-'Loads'!$B271),3)</f>
        <v>0</v>
      </c>
      <c r="D311" s="38">
        <f>ROUND(D$148*(1-'Loads'!$B271),3)</f>
        <v>0</v>
      </c>
      <c r="E311" s="47">
        <f>ROUND(E$148*(1-'Loads'!$C271),2)</f>
        <v>0</v>
      </c>
      <c r="F311" s="47">
        <f>ROUND(F$148*(1-'Loads'!$B271),2)</f>
        <v>0</v>
      </c>
      <c r="G311" s="47">
        <f>ROUND(G$148*(1-'Loads'!$B271),2)</f>
        <v>0</v>
      </c>
      <c r="H311" s="38">
        <f>ROUND(H$148*(1-'Loads'!$B271),3)</f>
        <v>0</v>
      </c>
      <c r="I311" s="17"/>
    </row>
    <row r="312" spans="1:9">
      <c r="A312" s="4" t="s">
        <v>293</v>
      </c>
      <c r="B312" s="38">
        <f>ROUND(B$148*(1-'Loads'!$B272),3)</f>
        <v>0</v>
      </c>
      <c r="C312" s="38">
        <f>ROUND(C$148*(1-'Loads'!$B272),3)</f>
        <v>0</v>
      </c>
      <c r="D312" s="38">
        <f>ROUND(D$148*(1-'Loads'!$B272),3)</f>
        <v>0</v>
      </c>
      <c r="E312" s="47">
        <f>ROUND(E$148*(1-'Loads'!$C272),2)</f>
        <v>0</v>
      </c>
      <c r="F312" s="47">
        <f>ROUND(F$148*(1-'Loads'!$B272),2)</f>
        <v>0</v>
      </c>
      <c r="G312" s="47">
        <f>ROUND(G$148*(1-'Loads'!$B272),2)</f>
        <v>0</v>
      </c>
      <c r="H312" s="38">
        <f>ROUND(H$148*(1-'Loads'!$B272),3)</f>
        <v>0</v>
      </c>
      <c r="I312" s="17"/>
    </row>
    <row r="313" spans="1:9">
      <c r="A313" s="29" t="s">
        <v>294</v>
      </c>
      <c r="I313" s="17"/>
    </row>
    <row r="314" spans="1:9">
      <c r="A314" s="4" t="s">
        <v>236</v>
      </c>
      <c r="B314" s="38">
        <f>ROUND(B$149*(1-'Loads'!$B274),3)</f>
        <v>0</v>
      </c>
      <c r="C314" s="38">
        <f>ROUND(C$149*(1-'Loads'!$B274),3)</f>
        <v>0</v>
      </c>
      <c r="D314" s="38">
        <f>ROUND(D$149*(1-'Loads'!$B274),3)</f>
        <v>0</v>
      </c>
      <c r="E314" s="47">
        <f>ROUND(E$149*(1-'Loads'!$C274),2)</f>
        <v>0</v>
      </c>
      <c r="F314" s="47">
        <f>ROUND(F$149*(1-'Loads'!$B274),2)</f>
        <v>0</v>
      </c>
      <c r="G314" s="47">
        <f>ROUND(G$149*(1-'Loads'!$B274),2)</f>
        <v>0</v>
      </c>
      <c r="H314" s="38">
        <f>ROUND(H$149*(1-'Loads'!$B274),3)</f>
        <v>0</v>
      </c>
      <c r="I314" s="17"/>
    </row>
    <row r="315" spans="1:9">
      <c r="A315" s="4" t="s">
        <v>295</v>
      </c>
      <c r="B315" s="38">
        <f>ROUND(B$149*(1-'Loads'!$B275),3)</f>
        <v>0</v>
      </c>
      <c r="C315" s="38">
        <f>ROUND(C$149*(1-'Loads'!$B275),3)</f>
        <v>0</v>
      </c>
      <c r="D315" s="38">
        <f>ROUND(D$149*(1-'Loads'!$B275),3)</f>
        <v>0</v>
      </c>
      <c r="E315" s="47">
        <f>ROUND(E$149*(1-'Loads'!$C275),2)</f>
        <v>0</v>
      </c>
      <c r="F315" s="47">
        <f>ROUND(F$149*(1-'Loads'!$B275),2)</f>
        <v>0</v>
      </c>
      <c r="G315" s="47">
        <f>ROUND(G$149*(1-'Loads'!$B275),2)</f>
        <v>0</v>
      </c>
      <c r="H315" s="38">
        <f>ROUND(H$149*(1-'Loads'!$B275),3)</f>
        <v>0</v>
      </c>
      <c r="I315" s="17"/>
    </row>
    <row r="316" spans="1:9">
      <c r="A316" s="4" t="s">
        <v>296</v>
      </c>
      <c r="B316" s="38">
        <f>ROUND(B$149*(1-'Loads'!$B276),3)</f>
        <v>0</v>
      </c>
      <c r="C316" s="38">
        <f>ROUND(C$149*(1-'Loads'!$B276),3)</f>
        <v>0</v>
      </c>
      <c r="D316" s="38">
        <f>ROUND(D$149*(1-'Loads'!$B276),3)</f>
        <v>0</v>
      </c>
      <c r="E316" s="47">
        <f>ROUND(E$149*(1-'Loads'!$C276),2)</f>
        <v>0</v>
      </c>
      <c r="F316" s="47">
        <f>ROUND(F$149*(1-'Loads'!$B276),2)</f>
        <v>0</v>
      </c>
      <c r="G316" s="47">
        <f>ROUND(G$149*(1-'Loads'!$B276),2)</f>
        <v>0</v>
      </c>
      <c r="H316" s="38">
        <f>ROUND(H$149*(1-'Loads'!$B276),3)</f>
        <v>0</v>
      </c>
      <c r="I316" s="17"/>
    </row>
    <row r="317" spans="1:9">
      <c r="A317" s="29" t="s">
        <v>297</v>
      </c>
      <c r="I317" s="17"/>
    </row>
    <row r="318" spans="1:9">
      <c r="A318" s="4" t="s">
        <v>237</v>
      </c>
      <c r="B318" s="38">
        <f>ROUND(B$150*(1-'Loads'!$B278),3)</f>
        <v>0</v>
      </c>
      <c r="C318" s="38">
        <f>ROUND(C$150*(1-'Loads'!$B278),3)</f>
        <v>0</v>
      </c>
      <c r="D318" s="38">
        <f>ROUND(D$150*(1-'Loads'!$B278),3)</f>
        <v>0</v>
      </c>
      <c r="E318" s="47">
        <f>ROUND(E$150*(1-'Loads'!$C278),2)</f>
        <v>0</v>
      </c>
      <c r="F318" s="47">
        <f>ROUND(F$150*(1-'Loads'!$B278),2)</f>
        <v>0</v>
      </c>
      <c r="G318" s="47">
        <f>ROUND(G$150*(1-'Loads'!$B278),2)</f>
        <v>0</v>
      </c>
      <c r="H318" s="38">
        <f>ROUND(H$150*(1-'Loads'!$B278),3)</f>
        <v>0</v>
      </c>
      <c r="I318" s="17"/>
    </row>
    <row r="319" spans="1:9">
      <c r="A319" s="4" t="s">
        <v>298</v>
      </c>
      <c r="B319" s="38">
        <f>ROUND(B$150*(1-'Loads'!$B279),3)</f>
        <v>0</v>
      </c>
      <c r="C319" s="38">
        <f>ROUND(C$150*(1-'Loads'!$B279),3)</f>
        <v>0</v>
      </c>
      <c r="D319" s="38">
        <f>ROUND(D$150*(1-'Loads'!$B279),3)</f>
        <v>0</v>
      </c>
      <c r="E319" s="47">
        <f>ROUND(E$150*(1-'Loads'!$C279),2)</f>
        <v>0</v>
      </c>
      <c r="F319" s="47">
        <f>ROUND(F$150*(1-'Loads'!$B279),2)</f>
        <v>0</v>
      </c>
      <c r="G319" s="47">
        <f>ROUND(G$150*(1-'Loads'!$B279),2)</f>
        <v>0</v>
      </c>
      <c r="H319" s="38">
        <f>ROUND(H$150*(1-'Loads'!$B279),3)</f>
        <v>0</v>
      </c>
      <c r="I319" s="17"/>
    </row>
    <row r="320" spans="1:9">
      <c r="A320" s="4" t="s">
        <v>299</v>
      </c>
      <c r="B320" s="38">
        <f>ROUND(B$150*(1-'Loads'!$B280),3)</f>
        <v>0</v>
      </c>
      <c r="C320" s="38">
        <f>ROUND(C$150*(1-'Loads'!$B280),3)</f>
        <v>0</v>
      </c>
      <c r="D320" s="38">
        <f>ROUND(D$150*(1-'Loads'!$B280),3)</f>
        <v>0</v>
      </c>
      <c r="E320" s="47">
        <f>ROUND(E$150*(1-'Loads'!$C280),2)</f>
        <v>0</v>
      </c>
      <c r="F320" s="47">
        <f>ROUND(F$150*(1-'Loads'!$B280),2)</f>
        <v>0</v>
      </c>
      <c r="G320" s="47">
        <f>ROUND(G$150*(1-'Loads'!$B280),2)</f>
        <v>0</v>
      </c>
      <c r="H320" s="38">
        <f>ROUND(H$150*(1-'Loads'!$B280),3)</f>
        <v>0</v>
      </c>
      <c r="I320" s="17"/>
    </row>
    <row r="321" spans="1:9">
      <c r="A321" s="29" t="s">
        <v>300</v>
      </c>
      <c r="I321" s="17"/>
    </row>
    <row r="322" spans="1:9">
      <c r="A322" s="4" t="s">
        <v>195</v>
      </c>
      <c r="B322" s="38">
        <f>ROUND(B$151*(1-'Loads'!$B282),3)</f>
        <v>0</v>
      </c>
      <c r="C322" s="38">
        <f>ROUND(C$151*(1-'Loads'!$B282),3)</f>
        <v>0</v>
      </c>
      <c r="D322" s="38">
        <f>ROUND(D$151*(1-'Loads'!$B282),3)</f>
        <v>0</v>
      </c>
      <c r="E322" s="47">
        <f>ROUND(E$151*(1-'Loads'!$C282),2)</f>
        <v>0</v>
      </c>
      <c r="F322" s="47">
        <f>ROUND(F$151*(1-'Loads'!$B282),2)</f>
        <v>0</v>
      </c>
      <c r="G322" s="47">
        <f>ROUND(G$151*(1-'Loads'!$B282),2)</f>
        <v>0</v>
      </c>
      <c r="H322" s="38">
        <f>ROUND(H$151*(1-'Loads'!$B282),3)</f>
        <v>0</v>
      </c>
      <c r="I322" s="17"/>
    </row>
    <row r="323" spans="1:9">
      <c r="A323" s="4" t="s">
        <v>301</v>
      </c>
      <c r="B323" s="38">
        <f>ROUND(B$151*(1-'Loads'!$B283),3)</f>
        <v>0</v>
      </c>
      <c r="C323" s="38">
        <f>ROUND(C$151*(1-'Loads'!$B283),3)</f>
        <v>0</v>
      </c>
      <c r="D323" s="38">
        <f>ROUND(D$151*(1-'Loads'!$B283),3)</f>
        <v>0</v>
      </c>
      <c r="E323" s="47">
        <f>ROUND(E$151*(1-'Loads'!$C283),2)</f>
        <v>0</v>
      </c>
      <c r="F323" s="47">
        <f>ROUND(F$151*(1-'Loads'!$B283),2)</f>
        <v>0</v>
      </c>
      <c r="G323" s="47">
        <f>ROUND(G$151*(1-'Loads'!$B283),2)</f>
        <v>0</v>
      </c>
      <c r="H323" s="38">
        <f>ROUND(H$151*(1-'Loads'!$B283),3)</f>
        <v>0</v>
      </c>
      <c r="I323" s="17"/>
    </row>
    <row r="324" spans="1:9">
      <c r="A324" s="4" t="s">
        <v>302</v>
      </c>
      <c r="B324" s="38">
        <f>ROUND(B$151*(1-'Loads'!$B284),3)</f>
        <v>0</v>
      </c>
      <c r="C324" s="38">
        <f>ROUND(C$151*(1-'Loads'!$B284),3)</f>
        <v>0</v>
      </c>
      <c r="D324" s="38">
        <f>ROUND(D$151*(1-'Loads'!$B284),3)</f>
        <v>0</v>
      </c>
      <c r="E324" s="47">
        <f>ROUND(E$151*(1-'Loads'!$C284),2)</f>
        <v>0</v>
      </c>
      <c r="F324" s="47">
        <f>ROUND(F$151*(1-'Loads'!$B284),2)</f>
        <v>0</v>
      </c>
      <c r="G324" s="47">
        <f>ROUND(G$151*(1-'Loads'!$B284),2)</f>
        <v>0</v>
      </c>
      <c r="H324" s="38">
        <f>ROUND(H$151*(1-'Loads'!$B284),3)</f>
        <v>0</v>
      </c>
      <c r="I324" s="17"/>
    </row>
    <row r="325" spans="1:9">
      <c r="A325" s="29" t="s">
        <v>303</v>
      </c>
      <c r="I325" s="17"/>
    </row>
    <row r="326" spans="1:9">
      <c r="A326" s="4" t="s">
        <v>196</v>
      </c>
      <c r="B326" s="38">
        <f>ROUND(B$152*(1-'Loads'!$B286),3)</f>
        <v>0</v>
      </c>
      <c r="C326" s="38">
        <f>ROUND(C$152*(1-'Loads'!$B286),3)</f>
        <v>0</v>
      </c>
      <c r="D326" s="38">
        <f>ROUND(D$152*(1-'Loads'!$B286),3)</f>
        <v>0</v>
      </c>
      <c r="E326" s="47">
        <f>ROUND(E$152*(1-'Loads'!$C286),2)</f>
        <v>0</v>
      </c>
      <c r="F326" s="47">
        <f>ROUND(F$152*(1-'Loads'!$B286),2)</f>
        <v>0</v>
      </c>
      <c r="G326" s="47">
        <f>ROUND(G$152*(1-'Loads'!$B286),2)</f>
        <v>0</v>
      </c>
      <c r="H326" s="38">
        <f>ROUND(H$152*(1-'Loads'!$B286),3)</f>
        <v>0</v>
      </c>
      <c r="I326" s="17"/>
    </row>
    <row r="327" spans="1:9">
      <c r="A327" s="4" t="s">
        <v>304</v>
      </c>
      <c r="B327" s="38">
        <f>ROUND(B$152*(1-'Loads'!$B287),3)</f>
        <v>0</v>
      </c>
      <c r="C327" s="38">
        <f>ROUND(C$152*(1-'Loads'!$B287),3)</f>
        <v>0</v>
      </c>
      <c r="D327" s="38">
        <f>ROUND(D$152*(1-'Loads'!$B287),3)</f>
        <v>0</v>
      </c>
      <c r="E327" s="47">
        <f>ROUND(E$152*(1-'Loads'!$C287),2)</f>
        <v>0</v>
      </c>
      <c r="F327" s="47">
        <f>ROUND(F$152*(1-'Loads'!$B287),2)</f>
        <v>0</v>
      </c>
      <c r="G327" s="47">
        <f>ROUND(G$152*(1-'Loads'!$B287),2)</f>
        <v>0</v>
      </c>
      <c r="H327" s="38">
        <f>ROUND(H$152*(1-'Loads'!$B287),3)</f>
        <v>0</v>
      </c>
      <c r="I327" s="17"/>
    </row>
    <row r="328" spans="1:9">
      <c r="A328" s="29" t="s">
        <v>305</v>
      </c>
      <c r="I328" s="17"/>
    </row>
    <row r="329" spans="1:9">
      <c r="A329" s="4" t="s">
        <v>197</v>
      </c>
      <c r="B329" s="38">
        <f>ROUND(B$153*(1-'Loads'!$B289),3)</f>
        <v>0</v>
      </c>
      <c r="C329" s="38">
        <f>ROUND(C$153*(1-'Loads'!$B289),3)</f>
        <v>0</v>
      </c>
      <c r="D329" s="38">
        <f>ROUND(D$153*(1-'Loads'!$B289),3)</f>
        <v>0</v>
      </c>
      <c r="E329" s="47">
        <f>ROUND(E$153*(1-'Loads'!$C289),2)</f>
        <v>0</v>
      </c>
      <c r="F329" s="47">
        <f>ROUND(F$153*(1-'Loads'!$B289),2)</f>
        <v>0</v>
      </c>
      <c r="G329" s="47">
        <f>ROUND(G$153*(1-'Loads'!$B289),2)</f>
        <v>0</v>
      </c>
      <c r="H329" s="38">
        <f>ROUND(H$153*(1-'Loads'!$B289),3)</f>
        <v>0</v>
      </c>
      <c r="I329" s="17"/>
    </row>
    <row r="330" spans="1:9">
      <c r="A330" s="4" t="s">
        <v>306</v>
      </c>
      <c r="B330" s="38">
        <f>ROUND(B$153*(1-'Loads'!$B290),3)</f>
        <v>0</v>
      </c>
      <c r="C330" s="38">
        <f>ROUND(C$153*(1-'Loads'!$B290),3)</f>
        <v>0</v>
      </c>
      <c r="D330" s="38">
        <f>ROUND(D$153*(1-'Loads'!$B290),3)</f>
        <v>0</v>
      </c>
      <c r="E330" s="47">
        <f>ROUND(E$153*(1-'Loads'!$C290),2)</f>
        <v>0</v>
      </c>
      <c r="F330" s="47">
        <f>ROUND(F$153*(1-'Loads'!$B290),2)</f>
        <v>0</v>
      </c>
      <c r="G330" s="47">
        <f>ROUND(G$153*(1-'Loads'!$B290),2)</f>
        <v>0</v>
      </c>
      <c r="H330" s="38">
        <f>ROUND(H$153*(1-'Loads'!$B290),3)</f>
        <v>0</v>
      </c>
      <c r="I330" s="17"/>
    </row>
    <row r="331" spans="1:9">
      <c r="A331" s="4" t="s">
        <v>307</v>
      </c>
      <c r="B331" s="38">
        <f>ROUND(B$153*(1-'Loads'!$B291),3)</f>
        <v>0</v>
      </c>
      <c r="C331" s="38">
        <f>ROUND(C$153*(1-'Loads'!$B291),3)</f>
        <v>0</v>
      </c>
      <c r="D331" s="38">
        <f>ROUND(D$153*(1-'Loads'!$B291),3)</f>
        <v>0</v>
      </c>
      <c r="E331" s="47">
        <f>ROUND(E$153*(1-'Loads'!$C291),2)</f>
        <v>0</v>
      </c>
      <c r="F331" s="47">
        <f>ROUND(F$153*(1-'Loads'!$B291),2)</f>
        <v>0</v>
      </c>
      <c r="G331" s="47">
        <f>ROUND(G$153*(1-'Loads'!$B291),2)</f>
        <v>0</v>
      </c>
      <c r="H331" s="38">
        <f>ROUND(H$153*(1-'Loads'!$B291),3)</f>
        <v>0</v>
      </c>
      <c r="I331" s="17"/>
    </row>
    <row r="332" spans="1:9">
      <c r="A332" s="29" t="s">
        <v>308</v>
      </c>
      <c r="I332" s="17"/>
    </row>
    <row r="333" spans="1:9">
      <c r="A333" s="4" t="s">
        <v>198</v>
      </c>
      <c r="B333" s="38">
        <f>ROUND(B$154*(1-'Loads'!$B293),3)</f>
        <v>0</v>
      </c>
      <c r="C333" s="38">
        <f>ROUND(C$154*(1-'Loads'!$B293),3)</f>
        <v>0</v>
      </c>
      <c r="D333" s="38">
        <f>ROUND(D$154*(1-'Loads'!$B293),3)</f>
        <v>0</v>
      </c>
      <c r="E333" s="47">
        <f>ROUND(E$154*(1-'Loads'!$C293),2)</f>
        <v>0</v>
      </c>
      <c r="F333" s="47">
        <f>ROUND(F$154*(1-'Loads'!$B293),2)</f>
        <v>0</v>
      </c>
      <c r="G333" s="47">
        <f>ROUND(G$154*(1-'Loads'!$B293),2)</f>
        <v>0</v>
      </c>
      <c r="H333" s="38">
        <f>ROUND(H$154*(1-'Loads'!$B293),3)</f>
        <v>0</v>
      </c>
      <c r="I333" s="17"/>
    </row>
    <row r="334" spans="1:9">
      <c r="A334" s="29" t="s">
        <v>309</v>
      </c>
      <c r="I334" s="17"/>
    </row>
    <row r="335" spans="1:9">
      <c r="A335" s="4" t="s">
        <v>199</v>
      </c>
      <c r="B335" s="38">
        <f>ROUND(B$155*(1-'Loads'!$B295),3)</f>
        <v>0</v>
      </c>
      <c r="C335" s="38">
        <f>ROUND(C$155*(1-'Loads'!$B295),3)</f>
        <v>0</v>
      </c>
      <c r="D335" s="38">
        <f>ROUND(D$155*(1-'Loads'!$B295),3)</f>
        <v>0</v>
      </c>
      <c r="E335" s="47">
        <f>ROUND(E$155*(1-'Loads'!$C295),2)</f>
        <v>0</v>
      </c>
      <c r="F335" s="47">
        <f>ROUND(F$155*(1-'Loads'!$B295),2)</f>
        <v>0</v>
      </c>
      <c r="G335" s="47">
        <f>ROUND(G$155*(1-'Loads'!$B295),2)</f>
        <v>0</v>
      </c>
      <c r="H335" s="38">
        <f>ROUND(H$155*(1-'Loads'!$B295),3)</f>
        <v>0</v>
      </c>
      <c r="I335" s="17"/>
    </row>
    <row r="336" spans="1:9">
      <c r="A336" s="4" t="s">
        <v>310</v>
      </c>
      <c r="B336" s="38">
        <f>ROUND(B$155*(1-'Loads'!$B296),3)</f>
        <v>0</v>
      </c>
      <c r="C336" s="38">
        <f>ROUND(C$155*(1-'Loads'!$B296),3)</f>
        <v>0</v>
      </c>
      <c r="D336" s="38">
        <f>ROUND(D$155*(1-'Loads'!$B296),3)</f>
        <v>0</v>
      </c>
      <c r="E336" s="47">
        <f>ROUND(E$155*(1-'Loads'!$C296),2)</f>
        <v>0</v>
      </c>
      <c r="F336" s="47">
        <f>ROUND(F$155*(1-'Loads'!$B296),2)</f>
        <v>0</v>
      </c>
      <c r="G336" s="47">
        <f>ROUND(G$155*(1-'Loads'!$B296),2)</f>
        <v>0</v>
      </c>
      <c r="H336" s="38">
        <f>ROUND(H$155*(1-'Loads'!$B296),3)</f>
        <v>0</v>
      </c>
      <c r="I336" s="17"/>
    </row>
    <row r="337" spans="1:9">
      <c r="A337" s="4" t="s">
        <v>311</v>
      </c>
      <c r="B337" s="38">
        <f>ROUND(B$155*(1-'Loads'!$B297),3)</f>
        <v>0</v>
      </c>
      <c r="C337" s="38">
        <f>ROUND(C$155*(1-'Loads'!$B297),3)</f>
        <v>0</v>
      </c>
      <c r="D337" s="38">
        <f>ROUND(D$155*(1-'Loads'!$B297),3)</f>
        <v>0</v>
      </c>
      <c r="E337" s="47">
        <f>ROUND(E$155*(1-'Loads'!$C297),2)</f>
        <v>0</v>
      </c>
      <c r="F337" s="47">
        <f>ROUND(F$155*(1-'Loads'!$B297),2)</f>
        <v>0</v>
      </c>
      <c r="G337" s="47">
        <f>ROUND(G$155*(1-'Loads'!$B297),2)</f>
        <v>0</v>
      </c>
      <c r="H337" s="38">
        <f>ROUND(H$155*(1-'Loads'!$B297),3)</f>
        <v>0</v>
      </c>
      <c r="I337" s="17"/>
    </row>
    <row r="338" spans="1:9">
      <c r="A338" s="29" t="s">
        <v>312</v>
      </c>
      <c r="I338" s="17"/>
    </row>
    <row r="339" spans="1:9">
      <c r="A339" s="4" t="s">
        <v>200</v>
      </c>
      <c r="B339" s="38">
        <f>ROUND(B$156*(1-'Loads'!$B299),3)</f>
        <v>0</v>
      </c>
      <c r="C339" s="38">
        <f>ROUND(C$156*(1-'Loads'!$B299),3)</f>
        <v>0</v>
      </c>
      <c r="D339" s="38">
        <f>ROUND(D$156*(1-'Loads'!$B299),3)</f>
        <v>0</v>
      </c>
      <c r="E339" s="47">
        <f>ROUND(E$156*(1-'Loads'!$C299),2)</f>
        <v>0</v>
      </c>
      <c r="F339" s="47">
        <f>ROUND(F$156*(1-'Loads'!$B299),2)</f>
        <v>0</v>
      </c>
      <c r="G339" s="47">
        <f>ROUND(G$156*(1-'Loads'!$B299),2)</f>
        <v>0</v>
      </c>
      <c r="H339" s="38">
        <f>ROUND(H$156*(1-'Loads'!$B299),3)</f>
        <v>0</v>
      </c>
      <c r="I339" s="17"/>
    </row>
    <row r="340" spans="1:9">
      <c r="A340" s="29" t="s">
        <v>313</v>
      </c>
      <c r="I340" s="17"/>
    </row>
    <row r="341" spans="1:9">
      <c r="A341" s="4" t="s">
        <v>201</v>
      </c>
      <c r="B341" s="38">
        <f>ROUND(B$157*(1-'Loads'!$B301),3)</f>
        <v>0</v>
      </c>
      <c r="C341" s="38">
        <f>ROUND(C$157*(1-'Loads'!$B301),3)</f>
        <v>0</v>
      </c>
      <c r="D341" s="38">
        <f>ROUND(D$157*(1-'Loads'!$B301),3)</f>
        <v>0</v>
      </c>
      <c r="E341" s="47">
        <f>ROUND(E$157*(1-'Loads'!$C301),2)</f>
        <v>0</v>
      </c>
      <c r="F341" s="47">
        <f>ROUND(F$157*(1-'Loads'!$B301),2)</f>
        <v>0</v>
      </c>
      <c r="G341" s="47">
        <f>ROUND(G$157*(1-'Loads'!$B301),2)</f>
        <v>0</v>
      </c>
      <c r="H341" s="38">
        <f>ROUND(H$157*(1-'Loads'!$B301),3)</f>
        <v>0</v>
      </c>
      <c r="I341" s="17"/>
    </row>
    <row r="342" spans="1:9">
      <c r="A342" s="4" t="s">
        <v>314</v>
      </c>
      <c r="B342" s="38">
        <f>ROUND(B$157*(1-'Loads'!$B302),3)</f>
        <v>0</v>
      </c>
      <c r="C342" s="38">
        <f>ROUND(C$157*(1-'Loads'!$B302),3)</f>
        <v>0</v>
      </c>
      <c r="D342" s="38">
        <f>ROUND(D$157*(1-'Loads'!$B302),3)</f>
        <v>0</v>
      </c>
      <c r="E342" s="47">
        <f>ROUND(E$157*(1-'Loads'!$C302),2)</f>
        <v>0</v>
      </c>
      <c r="F342" s="47">
        <f>ROUND(F$157*(1-'Loads'!$B302),2)</f>
        <v>0</v>
      </c>
      <c r="G342" s="47">
        <f>ROUND(G$157*(1-'Loads'!$B302),2)</f>
        <v>0</v>
      </c>
      <c r="H342" s="38">
        <f>ROUND(H$157*(1-'Loads'!$B302),3)</f>
        <v>0</v>
      </c>
      <c r="I342" s="17"/>
    </row>
    <row r="343" spans="1:9">
      <c r="A343" s="29" t="s">
        <v>315</v>
      </c>
      <c r="I343" s="17"/>
    </row>
    <row r="344" spans="1:9">
      <c r="A344" s="4" t="s">
        <v>202</v>
      </c>
      <c r="B344" s="38">
        <f>ROUND(B$158*(1-'Loads'!$B304),3)</f>
        <v>0</v>
      </c>
      <c r="C344" s="38">
        <f>ROUND(C$158*(1-'Loads'!$B304),3)</f>
        <v>0</v>
      </c>
      <c r="D344" s="38">
        <f>ROUND(D$158*(1-'Loads'!$B304),3)</f>
        <v>0</v>
      </c>
      <c r="E344" s="47">
        <f>ROUND(E$158*(1-'Loads'!$C304),2)</f>
        <v>0</v>
      </c>
      <c r="F344" s="47">
        <f>ROUND(F$158*(1-'Loads'!$B304),2)</f>
        <v>0</v>
      </c>
      <c r="G344" s="47">
        <f>ROUND(G$158*(1-'Loads'!$B304),2)</f>
        <v>0</v>
      </c>
      <c r="H344" s="38">
        <f>ROUND(H$158*(1-'Loads'!$B304),3)</f>
        <v>0</v>
      </c>
      <c r="I344" s="17"/>
    </row>
    <row r="345" spans="1:9">
      <c r="A345" s="29" t="s">
        <v>316</v>
      </c>
      <c r="I345" s="17"/>
    </row>
    <row r="346" spans="1:9">
      <c r="A346" s="4" t="s">
        <v>203</v>
      </c>
      <c r="B346" s="38">
        <f>ROUND(B$159*(1-'Loads'!$B306),3)</f>
        <v>0</v>
      </c>
      <c r="C346" s="38">
        <f>ROUND(C$159*(1-'Loads'!$B306),3)</f>
        <v>0</v>
      </c>
      <c r="D346" s="38">
        <f>ROUND(D$159*(1-'Loads'!$B306),3)</f>
        <v>0</v>
      </c>
      <c r="E346" s="47">
        <f>ROUND(E$159*(1-'Loads'!$C306),2)</f>
        <v>0</v>
      </c>
      <c r="F346" s="47">
        <f>ROUND(F$159*(1-'Loads'!$B306),2)</f>
        <v>0</v>
      </c>
      <c r="G346" s="47">
        <f>ROUND(G$159*(1-'Loads'!$B306),2)</f>
        <v>0</v>
      </c>
      <c r="H346" s="38">
        <f>ROUND(H$159*(1-'Loads'!$B306),3)</f>
        <v>0</v>
      </c>
      <c r="I346" s="17"/>
    </row>
    <row r="347" spans="1:9">
      <c r="A347" s="4" t="s">
        <v>317</v>
      </c>
      <c r="B347" s="38">
        <f>ROUND(B$159*(1-'Loads'!$B307),3)</f>
        <v>0</v>
      </c>
      <c r="C347" s="38">
        <f>ROUND(C$159*(1-'Loads'!$B307),3)</f>
        <v>0</v>
      </c>
      <c r="D347" s="38">
        <f>ROUND(D$159*(1-'Loads'!$B307),3)</f>
        <v>0</v>
      </c>
      <c r="E347" s="47">
        <f>ROUND(E$159*(1-'Loads'!$C307),2)</f>
        <v>0</v>
      </c>
      <c r="F347" s="47">
        <f>ROUND(F$159*(1-'Loads'!$B307),2)</f>
        <v>0</v>
      </c>
      <c r="G347" s="47">
        <f>ROUND(G$159*(1-'Loads'!$B307),2)</f>
        <v>0</v>
      </c>
      <c r="H347" s="38">
        <f>ROUND(H$159*(1-'Loads'!$B307),3)</f>
        <v>0</v>
      </c>
      <c r="I347" s="17"/>
    </row>
    <row r="348" spans="1:9">
      <c r="A348" s="29" t="s">
        <v>318</v>
      </c>
      <c r="I348" s="17"/>
    </row>
    <row r="349" spans="1:9">
      <c r="A349" s="4" t="s">
        <v>204</v>
      </c>
      <c r="B349" s="38">
        <f>ROUND(B$160*(1-'Loads'!$B309),3)</f>
        <v>0</v>
      </c>
      <c r="C349" s="38">
        <f>ROUND(C$160*(1-'Loads'!$B309),3)</f>
        <v>0</v>
      </c>
      <c r="D349" s="38">
        <f>ROUND(D$160*(1-'Loads'!$B309),3)</f>
        <v>0</v>
      </c>
      <c r="E349" s="47">
        <f>ROUND(E$160*(1-'Loads'!$C309),2)</f>
        <v>0</v>
      </c>
      <c r="F349" s="47">
        <f>ROUND(F$160*(1-'Loads'!$B309),2)</f>
        <v>0</v>
      </c>
      <c r="G349" s="47">
        <f>ROUND(G$160*(1-'Loads'!$B309),2)</f>
        <v>0</v>
      </c>
      <c r="H349" s="38">
        <f>ROUND(H$160*(1-'Loads'!$B309),3)</f>
        <v>0</v>
      </c>
      <c r="I349" s="17"/>
    </row>
    <row r="350" spans="1:9">
      <c r="A350" s="29" t="s">
        <v>319</v>
      </c>
      <c r="I350" s="17"/>
    </row>
    <row r="351" spans="1:9">
      <c r="A351" s="4" t="s">
        <v>212</v>
      </c>
      <c r="B351" s="38">
        <f>ROUND(B$161*(1-'Loads'!$B311),3)</f>
        <v>0</v>
      </c>
      <c r="C351" s="38">
        <f>ROUND(C$161*(1-'Loads'!$B311),3)</f>
        <v>0</v>
      </c>
      <c r="D351" s="38">
        <f>ROUND(D$161*(1-'Loads'!$B311),3)</f>
        <v>0</v>
      </c>
      <c r="E351" s="47">
        <f>ROUND(E$161*(1-'Loads'!$C311),2)</f>
        <v>0</v>
      </c>
      <c r="F351" s="47">
        <f>ROUND(F$161*(1-'Loads'!$B311),2)</f>
        <v>0</v>
      </c>
      <c r="G351" s="47">
        <f>ROUND(G$161*(1-'Loads'!$B311),2)</f>
        <v>0</v>
      </c>
      <c r="H351" s="38">
        <f>ROUND(H$161*(1-'Loads'!$B311),3)</f>
        <v>0</v>
      </c>
      <c r="I351" s="17"/>
    </row>
    <row r="352" spans="1:9">
      <c r="A352" s="4" t="s">
        <v>320</v>
      </c>
      <c r="B352" s="38">
        <f>ROUND(B$161*(1-'Loads'!$B312),3)</f>
        <v>0</v>
      </c>
      <c r="C352" s="38">
        <f>ROUND(C$161*(1-'Loads'!$B312),3)</f>
        <v>0</v>
      </c>
      <c r="D352" s="38">
        <f>ROUND(D$161*(1-'Loads'!$B312),3)</f>
        <v>0</v>
      </c>
      <c r="E352" s="47">
        <f>ROUND(E$161*(1-'Loads'!$C312),2)</f>
        <v>0</v>
      </c>
      <c r="F352" s="47">
        <f>ROUND(F$161*(1-'Loads'!$B312),2)</f>
        <v>0</v>
      </c>
      <c r="G352" s="47">
        <f>ROUND(G$161*(1-'Loads'!$B312),2)</f>
        <v>0</v>
      </c>
      <c r="H352" s="38">
        <f>ROUND(H$161*(1-'Loads'!$B312),3)</f>
        <v>0</v>
      </c>
      <c r="I352" s="17"/>
    </row>
    <row r="353" spans="1:9">
      <c r="A353" s="29" t="s">
        <v>321</v>
      </c>
      <c r="I353" s="17"/>
    </row>
    <row r="354" spans="1:9">
      <c r="A354" s="4" t="s">
        <v>213</v>
      </c>
      <c r="B354" s="38">
        <f>ROUND(B$162*(1-'Loads'!$B314),3)</f>
        <v>0</v>
      </c>
      <c r="C354" s="38">
        <f>ROUND(C$162*(1-'Loads'!$B314),3)</f>
        <v>0</v>
      </c>
      <c r="D354" s="38">
        <f>ROUND(D$162*(1-'Loads'!$B314),3)</f>
        <v>0</v>
      </c>
      <c r="E354" s="47">
        <f>ROUND(E$162*(1-'Loads'!$C314),2)</f>
        <v>0</v>
      </c>
      <c r="F354" s="47">
        <f>ROUND(F$162*(1-'Loads'!$B314),2)</f>
        <v>0</v>
      </c>
      <c r="G354" s="47">
        <f>ROUND(G$162*(1-'Loads'!$B314),2)</f>
        <v>0</v>
      </c>
      <c r="H354" s="38">
        <f>ROUND(H$162*(1-'Loads'!$B314),3)</f>
        <v>0</v>
      </c>
      <c r="I354" s="17"/>
    </row>
    <row r="355" spans="1:9">
      <c r="A355" s="29" t="s">
        <v>322</v>
      </c>
      <c r="I355" s="17"/>
    </row>
    <row r="356" spans="1:9">
      <c r="A356" s="4" t="s">
        <v>214</v>
      </c>
      <c r="B356" s="38">
        <f>ROUND(B$163*(1-'Loads'!$B316),3)</f>
        <v>0</v>
      </c>
      <c r="C356" s="38">
        <f>ROUND(C$163*(1-'Loads'!$B316),3)</f>
        <v>0</v>
      </c>
      <c r="D356" s="38">
        <f>ROUND(D$163*(1-'Loads'!$B316),3)</f>
        <v>0</v>
      </c>
      <c r="E356" s="47">
        <f>ROUND(E$163*(1-'Loads'!$C316),2)</f>
        <v>0</v>
      </c>
      <c r="F356" s="47">
        <f>ROUND(F$163*(1-'Loads'!$B316),2)</f>
        <v>0</v>
      </c>
      <c r="G356" s="47">
        <f>ROUND(G$163*(1-'Loads'!$B316),2)</f>
        <v>0</v>
      </c>
      <c r="H356" s="38">
        <f>ROUND(H$163*(1-'Loads'!$B316),3)</f>
        <v>0</v>
      </c>
      <c r="I356" s="17"/>
    </row>
    <row r="357" spans="1:9">
      <c r="A357" s="4" t="s">
        <v>323</v>
      </c>
      <c r="B357" s="38">
        <f>ROUND(B$163*(1-'Loads'!$B317),3)</f>
        <v>0</v>
      </c>
      <c r="C357" s="38">
        <f>ROUND(C$163*(1-'Loads'!$B317),3)</f>
        <v>0</v>
      </c>
      <c r="D357" s="38">
        <f>ROUND(D$163*(1-'Loads'!$B317),3)</f>
        <v>0</v>
      </c>
      <c r="E357" s="47">
        <f>ROUND(E$163*(1-'Loads'!$C317),2)</f>
        <v>0</v>
      </c>
      <c r="F357" s="47">
        <f>ROUND(F$163*(1-'Loads'!$B317),2)</f>
        <v>0</v>
      </c>
      <c r="G357" s="47">
        <f>ROUND(G$163*(1-'Loads'!$B317),2)</f>
        <v>0</v>
      </c>
      <c r="H357" s="38">
        <f>ROUND(H$163*(1-'Loads'!$B317),3)</f>
        <v>0</v>
      </c>
      <c r="I357" s="17"/>
    </row>
    <row r="358" spans="1:9">
      <c r="A358" s="29" t="s">
        <v>324</v>
      </c>
      <c r="I358" s="17"/>
    </row>
    <row r="359" spans="1:9">
      <c r="A359" s="4" t="s">
        <v>215</v>
      </c>
      <c r="B359" s="38">
        <f>ROUND(B$164*(1-'Loads'!$B319),3)</f>
        <v>0</v>
      </c>
      <c r="C359" s="38">
        <f>ROUND(C$164*(1-'Loads'!$B319),3)</f>
        <v>0</v>
      </c>
      <c r="D359" s="38">
        <f>ROUND(D$164*(1-'Loads'!$B319),3)</f>
        <v>0</v>
      </c>
      <c r="E359" s="47">
        <f>ROUND(E$164*(1-'Loads'!$C319),2)</f>
        <v>0</v>
      </c>
      <c r="F359" s="47">
        <f>ROUND(F$164*(1-'Loads'!$B319),2)</f>
        <v>0</v>
      </c>
      <c r="G359" s="47">
        <f>ROUND(G$164*(1-'Loads'!$B319),2)</f>
        <v>0</v>
      </c>
      <c r="H359" s="38">
        <f>ROUND(H$164*(1-'Loads'!$B319),3)</f>
        <v>0</v>
      </c>
      <c r="I359" s="17"/>
    </row>
  </sheetData>
  <sheetProtection sheet="1" objects="1" scenarios="1"/>
  <hyperlinks>
    <hyperlink ref="A5" location="'Aggreg'!B314" display="x1 = 3308. Unit rate 1 p/kWh (total) (in Summary of charges before revenue matching)"/>
    <hyperlink ref="A6" location="'Adder'!B264" display="x2 = 3507. Adder on Unit rate 1 p/kWh (in Adder)"/>
    <hyperlink ref="A7" location="'Aggreg'!C314" display="x3 = 3308. Unit rate 2 p/kWh (total) (in Summary of charges before revenue matching)"/>
    <hyperlink ref="A8" location="'Adder'!C264" display="x4 = 3507. Adder on Unit rate 2 p/kWh (in Adder)"/>
    <hyperlink ref="A9" location="'Aggreg'!D314" display="x5 = 3308. Unit rate 3 p/kWh (total) (in Summary of charges before revenue matching)"/>
    <hyperlink ref="A10" location="'Adder'!D264" display="x6 = 3507. Adder on Unit rate 3 p/kWh (in Adder)"/>
    <hyperlink ref="A11" location="'Aggreg'!E314" display="x7 = 3308. Fixed charge p/MPAN/day (total) (in Summary of charges before revenue matching)"/>
    <hyperlink ref="A12" location="'Aggreg'!F314" display="x8 = 3308. Capacity charge p/kVA/day (total) (in Summary of charges before revenue matching)"/>
    <hyperlink ref="A13" location="'Aggreg'!G314" display="x9 = 3308. Exceeded capacity charge p/kVA/day (total) (in Summary of charges before revenue matching)"/>
    <hyperlink ref="A14" location="'Aggreg'!H314" display="x10 = 3308. Reactive power charge p/kVArh (in Summary of charges before revenue matching)"/>
    <hyperlink ref="A60" location="'Adjust'!B18" display="x1 = 3601. Unit rate 1 p/kWh before rounding (in Tariffs before rounding)"/>
    <hyperlink ref="A61" location="'Adjust'!B55" display="x2 = 3602. Unit rate 1 p/kWh decimal places (in Decimal places)"/>
    <hyperlink ref="A62" location="'Adjust'!C18" display="x3 = 3601. Unit rate 2 p/kWh before rounding (in Tariffs before rounding)"/>
    <hyperlink ref="A63" location="'Adjust'!C55" display="x4 = 3602. Unit rate 2 p/kWh decimal places (in Decimal places)"/>
    <hyperlink ref="A64" location="'Adjust'!D18" display="x5 = 3601. Unit rate 3 p/kWh before rounding (in Tariffs before rounding)"/>
    <hyperlink ref="A65" location="'Adjust'!D55" display="x6 = 3602. Unit rate 3 p/kWh decimal places (in Decimal places)"/>
    <hyperlink ref="A66" location="'Adjust'!E18" display="x7 = 3601. Fixed charge p/MPAN/day before rounding (in Tariffs before rounding)"/>
    <hyperlink ref="A67" location="'Adjust'!E55" display="x8 = 3602. Fixed charge p/MPAN/day decimal places (in Decimal places)"/>
    <hyperlink ref="A68" location="'Adjust'!F18" display="x9 = 3601. Capacity charge p/kVA/day before rounding (in Tariffs before rounding)"/>
    <hyperlink ref="A69" location="'Adjust'!F55" display="x10 = 3602. Capacity charge p/kVA/day decimal places (in Decimal places)"/>
    <hyperlink ref="A70" location="'Adjust'!G18" display="x11 = 3601. Exceeded capacity charge p/kVA/day before rounding (in Tariffs before rounding)"/>
    <hyperlink ref="A71" location="'Adjust'!G55" display="x12 = 3602. Exceeded capacity charge p/kVA/day decimal places (in Decimal places)"/>
    <hyperlink ref="A72" location="'Adjust'!H18" display="x13 = 3601. Reactive power charge p/kVArh before rounding (in Tariffs before rounding)"/>
    <hyperlink ref="A73" location="'Adjust'!H55" display="x14 = 3602. Reactive power charge p/kVArh decimal places (in Decimal places)"/>
    <hyperlink ref="A114" location="'Adjust'!B18" display="x1 = 3601. Unit rate 1 p/kWh before rounding (in Tariffs before rounding)"/>
    <hyperlink ref="A115" location="'Adjust'!B77" display="x2 = 3603. Unit rate 1 p/kWh rounding (in Tariff rounding)"/>
    <hyperlink ref="A116" location="'Adjust'!C18" display="x3 = 3601. Unit rate 2 p/kWh before rounding (in Tariffs before rounding)"/>
    <hyperlink ref="A117" location="'Adjust'!C77" display="x4 = 3603. Unit rate 2 p/kWh rounding (in Tariff rounding)"/>
    <hyperlink ref="A118" location="'Adjust'!D18" display="x5 = 3601. Unit rate 3 p/kWh before rounding (in Tariffs before rounding)"/>
    <hyperlink ref="A119" location="'Adjust'!D77" display="x6 = 3603. Unit rate 3 p/kWh rounding (in Tariff rounding)"/>
    <hyperlink ref="A120" location="'Adjust'!E18" display="x7 = 3601. Fixed charge p/MPAN/day before rounding (in Tariffs before rounding)"/>
    <hyperlink ref="A121" location="'Adjust'!E77" display="x8 = 3603. Fixed charge p/MPAN/day rounding (in Tariff rounding)"/>
    <hyperlink ref="A122" location="'Adjust'!F18" display="x9 = 3601. Capacity charge p/kVA/day before rounding (in Tariffs before rounding)"/>
    <hyperlink ref="A123" location="'Adjust'!F77" display="x10 = 3603. Capacity charge p/kVA/day rounding (in Tariff rounding)"/>
    <hyperlink ref="A124" location="'Adjust'!G18" display="x11 = 3601. Exceeded capacity charge p/kVA/day before rounding (in Tariffs before rounding)"/>
    <hyperlink ref="A125" location="'Adjust'!G77" display="x12 = 3603. Exceeded capacity charge p/kVA/day rounding (in Tariff rounding)"/>
    <hyperlink ref="A126" location="'Adjust'!H18" display="x13 = 3601. Reactive power charge p/kVArh before rounding (in Tariffs before rounding)"/>
    <hyperlink ref="A127" location="'Adjust'!H77" display="x14 = 3603. Reactive power charge p/kVArh rounding (in Tariff rounding)"/>
    <hyperlink ref="A168" location="'Input'!F59" display="x1 = 1010. Days in the charging year (in Financial and general assumptions)"/>
    <hyperlink ref="A169" location="'Adjust'!E77" display="x2 = 3603. Fixed charge p/MPAN/day rounding (in Tariff rounding)"/>
    <hyperlink ref="A170" location="'Loads'!E333" display="x3 = 2305. MPANs (in Equivalent volume for each end user)"/>
    <hyperlink ref="A171" location="'Adjust'!F77" display="x4 = 3603. Capacity charge p/kVA/day rounding (in Tariff rounding)"/>
    <hyperlink ref="A172" location="'Loads'!F333" display="x5 = 2305. Import capacity (kVA) (in Equivalent volume for each end user)"/>
    <hyperlink ref="A173" location="'Adjust'!G77" display="x6 = 3603. Exceeded capacity charge p/kVA/day rounding (in Tariff rounding)"/>
    <hyperlink ref="A174" location="'Loads'!G333" display="x7 = 2305. Exceeded capacity (kVA) (in Equivalent volume for each end user)"/>
    <hyperlink ref="A175" location="'Adjust'!B77" display="x8 = 3603. Unit rate 1 p/kWh rounding (in Tariff rounding)"/>
    <hyperlink ref="A176" location="'Loads'!B333" display="x9 = 2305. Rate 1 units (MWh) (in Equivalent volume for each end user)"/>
    <hyperlink ref="A177" location="'Adjust'!C77" display="x10 = 3603. Unit rate 2 p/kWh rounding (in Tariff rounding)"/>
    <hyperlink ref="A178" location="'Loads'!C333" display="x11 = 2305. Rate 2 units (MWh) (in Equivalent volume for each end user)"/>
    <hyperlink ref="A179" location="'Adjust'!D77" display="x12 = 3603. Unit rate 3 p/kWh rounding (in Tariff rounding)"/>
    <hyperlink ref="A180" location="'Loads'!D333" display="x13 = 2305. Rate 3 units (MWh) (in Equivalent volume for each end user)"/>
    <hyperlink ref="A181" location="'Adjust'!H77" display="x14 = 3603. Reactive power charge p/kVArh rounding (in Tariff rounding)"/>
    <hyperlink ref="A182" location="'Loads'!H333" display="x15 = 2305. Reactive power units (MVArh) (in Equivalent volume for each end user)"/>
    <hyperlink ref="A222" location="'Revenue'!B76" display="x1 = 3403. Total net revenues before matching (£) (in Revenue surplus or shortfall)"/>
    <hyperlink ref="A223" location="'Adder'!E264" display="x2 = 3507. Net revenues by tariff from adder (in Adder)"/>
    <hyperlink ref="A224" location="'Adjust'!B185" display="x3 = 3605. Net revenues by tariff from rounding"/>
    <hyperlink ref="A225" location="'Adjust'!B233" display="x4 = Total net revenues before matching (£) (in Revenue forecast summary)"/>
    <hyperlink ref="A226" location="'Adjust'!C233" display="x5 = Total net revenues from adder (£) (in Revenue forecast summary)"/>
    <hyperlink ref="A227" location="'Adjust'!D233" display="x6 = Total net revenues from rounding (£) (in Revenue forecast summary)"/>
    <hyperlink ref="A228" location="'Adjust'!E233" display="x7 = Total net revenues (£) (in Revenue forecast summary)"/>
    <hyperlink ref="A229" location="'Revenue'!B65" display="x8 = 3402. Target CDCM revenue (£/year) (in Target CDCM revenue)"/>
    <hyperlink ref="A238" location="'Adjust'!B131" display="x1 = 3604. Unit rate 1 p/kWh (in All the way tariffs)"/>
    <hyperlink ref="A239" location="'Loads'!B210" display="x2 = 2304. Discount for each tariff (except for fixed charges) (in LDNO discounts and volumes adjusted for discount)"/>
    <hyperlink ref="A240" location="'Adjust'!C131" display="x3 = 3604. Unit rate 2 p/kWh (in All the way tariffs)"/>
    <hyperlink ref="A241" location="'Adjust'!D131" display="x4 = 3604. Unit rate 3 p/kWh (in All the way tariffs)"/>
    <hyperlink ref="A242" location="'Adjust'!E131" display="x5 = 3604. Fixed charge p/MPAN/day (in All the way tariffs)"/>
    <hyperlink ref="A243" location="'Loads'!C210" display="x6 = 2304. Discount for each tariff for fixed charges only (in LDNO discounts and volumes adjusted for discount)"/>
    <hyperlink ref="A244" location="'Adjust'!F131" display="x7 = 3604. Capacity charge p/kVA/day (in All the way tariffs)"/>
    <hyperlink ref="A245" location="'Adjust'!G131" display="x8 = 3604. Exceeded capacity charge p/kVA/day (in All the way tariffs)"/>
    <hyperlink ref="A246" location="'Adjust'!H131" display="x9 = 3604. Reactive power charge p/kVArh (in All the way tariff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7" ht="21" customHeight="1">
      <c r="A1" s="1" t="str">
        <f>"Input data"&amp;" for "&amp;'Input'!B7&amp;" in "&amp;'Input'!C7&amp;" ("&amp;'Input'!D7&amp;")"</f>
        <v>Not calculated: open in spreadsheet app and allow calculations</v>
      </c>
    </row>
    <row r="2" spans="1:7">
      <c r="A2" s="3" t="s">
        <v>0</v>
      </c>
    </row>
    <row r="4" spans="1:7" ht="21" customHeight="1">
      <c r="A4" s="1" t="s">
        <v>1</v>
      </c>
    </row>
    <row r="6" spans="1:7">
      <c r="B6" s="15" t="s">
        <v>2</v>
      </c>
      <c r="C6" s="15" t="s">
        <v>3</v>
      </c>
      <c r="D6" s="15" t="s">
        <v>4</v>
      </c>
    </row>
    <row r="7" spans="1:7">
      <c r="A7" s="4" t="s">
        <v>5</v>
      </c>
      <c r="B7" s="16" t="s">
        <v>6</v>
      </c>
      <c r="C7" s="16" t="s">
        <v>7</v>
      </c>
      <c r="D7" s="16" t="s">
        <v>8</v>
      </c>
      <c r="E7" s="17"/>
    </row>
    <row r="9" spans="1:7" ht="21" customHeight="1">
      <c r="A9" s="1" t="s">
        <v>9</v>
      </c>
    </row>
    <row r="11" spans="1:7">
      <c r="B11" s="15" t="s">
        <v>10</v>
      </c>
      <c r="C11" s="15" t="s">
        <v>11</v>
      </c>
      <c r="D11" s="15" t="s">
        <v>12</v>
      </c>
      <c r="E11" s="15" t="s">
        <v>13</v>
      </c>
      <c r="F11" s="15" t="s">
        <v>14</v>
      </c>
    </row>
    <row r="12" spans="1:7">
      <c r="A12" s="4" t="s">
        <v>15</v>
      </c>
      <c r="B12" s="18" t="s">
        <v>55</v>
      </c>
      <c r="C12" s="19" t="s">
        <v>93</v>
      </c>
      <c r="D12" s="19" t="s">
        <v>123</v>
      </c>
      <c r="E12" s="20">
        <f>#VALUE!</f>
        <v>0</v>
      </c>
      <c r="F12" s="21"/>
      <c r="G12" s="17"/>
    </row>
    <row r="13" spans="1:7">
      <c r="A13" s="4" t="s">
        <v>16</v>
      </c>
      <c r="B13" s="18" t="s">
        <v>56</v>
      </c>
      <c r="C13" s="19" t="s">
        <v>94</v>
      </c>
      <c r="D13" s="19" t="s">
        <v>123</v>
      </c>
      <c r="E13" s="20">
        <f>#VALUE!</f>
        <v>0</v>
      </c>
      <c r="F13" s="21"/>
      <c r="G13" s="17"/>
    </row>
    <row r="14" spans="1:7">
      <c r="A14" s="4" t="s">
        <v>17</v>
      </c>
      <c r="B14" s="18" t="s">
        <v>57</v>
      </c>
      <c r="C14" s="19" t="s">
        <v>95</v>
      </c>
      <c r="D14" s="19" t="s">
        <v>123</v>
      </c>
      <c r="E14" s="20">
        <f>#VALUE!</f>
        <v>0</v>
      </c>
      <c r="F14" s="21"/>
      <c r="G14" s="17"/>
    </row>
    <row r="15" spans="1:7">
      <c r="A15" s="4" t="s">
        <v>18</v>
      </c>
      <c r="B15" s="18" t="s">
        <v>58</v>
      </c>
      <c r="C15" s="19" t="s">
        <v>96</v>
      </c>
      <c r="D15" s="19" t="s">
        <v>123</v>
      </c>
      <c r="E15" s="22">
        <f>#VALUE!</f>
        <v>0</v>
      </c>
      <c r="F15" s="21"/>
      <c r="G15" s="17"/>
    </row>
    <row r="16" spans="1:7">
      <c r="A16" s="4" t="s">
        <v>19</v>
      </c>
      <c r="B16" s="23" t="s">
        <v>59</v>
      </c>
      <c r="C16" s="24" t="s">
        <v>97</v>
      </c>
      <c r="D16" s="24" t="s">
        <v>123</v>
      </c>
      <c r="E16" s="25"/>
      <c r="F16" s="26">
        <f>(E12+E13+E14)*E15</f>
        <v>0</v>
      </c>
      <c r="G16" s="17"/>
    </row>
    <row r="17" spans="1:7">
      <c r="A17" s="4" t="s">
        <v>20</v>
      </c>
      <c r="B17" s="18" t="s">
        <v>60</v>
      </c>
      <c r="C17" s="19" t="s">
        <v>98</v>
      </c>
      <c r="D17" s="19" t="s">
        <v>124</v>
      </c>
      <c r="E17" s="20">
        <f>#VALUE!</f>
        <v>0</v>
      </c>
      <c r="F17" s="21"/>
      <c r="G17" s="17"/>
    </row>
    <row r="18" spans="1:7">
      <c r="A18" s="4" t="s">
        <v>21</v>
      </c>
      <c r="B18" s="18" t="s">
        <v>61</v>
      </c>
      <c r="C18" s="19" t="s">
        <v>99</v>
      </c>
      <c r="D18" s="19" t="s">
        <v>124</v>
      </c>
      <c r="E18" s="20">
        <f>#VALUE!</f>
        <v>0</v>
      </c>
      <c r="F18" s="21"/>
      <c r="G18" s="17"/>
    </row>
    <row r="19" spans="1:7">
      <c r="A19" s="4" t="s">
        <v>22</v>
      </c>
      <c r="B19" s="18" t="s">
        <v>62</v>
      </c>
      <c r="C19" s="19" t="s">
        <v>100</v>
      </c>
      <c r="D19" s="19" t="s">
        <v>124</v>
      </c>
      <c r="E19" s="20">
        <f>#VALUE!</f>
        <v>0</v>
      </c>
      <c r="F19" s="21"/>
      <c r="G19" s="17"/>
    </row>
    <row r="20" spans="1:7">
      <c r="A20" s="4" t="s">
        <v>23</v>
      </c>
      <c r="B20" s="18" t="s">
        <v>63</v>
      </c>
      <c r="C20" s="19" t="s">
        <v>101</v>
      </c>
      <c r="D20" s="19" t="s">
        <v>124</v>
      </c>
      <c r="E20" s="20">
        <f>#VALUE!</f>
        <v>0</v>
      </c>
      <c r="F20" s="21"/>
      <c r="G20" s="17"/>
    </row>
    <row r="21" spans="1:7">
      <c r="A21" s="4" t="s">
        <v>24</v>
      </c>
      <c r="B21" s="18" t="s">
        <v>64</v>
      </c>
      <c r="C21" s="19" t="s">
        <v>102</v>
      </c>
      <c r="D21" s="19" t="s">
        <v>124</v>
      </c>
      <c r="E21" s="20">
        <f>#VALUE!</f>
        <v>0</v>
      </c>
      <c r="F21" s="21"/>
      <c r="G21" s="17"/>
    </row>
    <row r="22" spans="1:7">
      <c r="A22" s="4" t="s">
        <v>25</v>
      </c>
      <c r="B22" s="18" t="s">
        <v>65</v>
      </c>
      <c r="C22" s="19" t="s">
        <v>103</v>
      </c>
      <c r="D22" s="19" t="s">
        <v>124</v>
      </c>
      <c r="E22" s="20">
        <f>#VALUE!</f>
        <v>0</v>
      </c>
      <c r="F22" s="21"/>
      <c r="G22" s="17"/>
    </row>
    <row r="23" spans="1:7">
      <c r="A23" s="4" t="s">
        <v>26</v>
      </c>
      <c r="B23" s="18" t="s">
        <v>66</v>
      </c>
      <c r="C23" s="19" t="s">
        <v>104</v>
      </c>
      <c r="D23" s="19" t="s">
        <v>124</v>
      </c>
      <c r="E23" s="20">
        <f>#VALUE!</f>
        <v>0</v>
      </c>
      <c r="F23" s="21"/>
      <c r="G23" s="17"/>
    </row>
    <row r="24" spans="1:7">
      <c r="A24" s="4" t="s">
        <v>27</v>
      </c>
      <c r="B24" s="23" t="s">
        <v>67</v>
      </c>
      <c r="C24" s="24" t="s">
        <v>105</v>
      </c>
      <c r="D24" s="24" t="s">
        <v>124</v>
      </c>
      <c r="E24" s="25"/>
      <c r="F24" s="26">
        <f>SUM(E17:E23)</f>
        <v>0</v>
      </c>
      <c r="G24" s="17"/>
    </row>
    <row r="25" spans="1:7">
      <c r="A25" s="4" t="s">
        <v>28</v>
      </c>
      <c r="B25" s="18" t="s">
        <v>68</v>
      </c>
      <c r="C25" s="19" t="s">
        <v>106</v>
      </c>
      <c r="D25" s="19" t="s">
        <v>125</v>
      </c>
      <c r="E25" s="20">
        <f>#VALUE!</f>
        <v>0</v>
      </c>
      <c r="F25" s="21"/>
      <c r="G25" s="17"/>
    </row>
    <row r="26" spans="1:7">
      <c r="A26" s="4" t="s">
        <v>29</v>
      </c>
      <c r="B26" s="18" t="s">
        <v>69</v>
      </c>
      <c r="C26" s="19" t="s">
        <v>107</v>
      </c>
      <c r="D26" s="19" t="s">
        <v>126</v>
      </c>
      <c r="E26" s="20">
        <f>#VALUE!</f>
        <v>0</v>
      </c>
      <c r="F26" s="21"/>
      <c r="G26" s="17"/>
    </row>
    <row r="27" spans="1:7">
      <c r="A27" s="4" t="s">
        <v>30</v>
      </c>
      <c r="B27" s="18" t="s">
        <v>70</v>
      </c>
      <c r="C27" s="19" t="s">
        <v>108</v>
      </c>
      <c r="D27" s="19" t="s">
        <v>127</v>
      </c>
      <c r="E27" s="20">
        <f>#VALUE!</f>
        <v>0</v>
      </c>
      <c r="F27" s="21"/>
      <c r="G27" s="17"/>
    </row>
    <row r="28" spans="1:7">
      <c r="A28" s="4" t="s">
        <v>31</v>
      </c>
      <c r="B28" s="18" t="s">
        <v>71</v>
      </c>
      <c r="C28" s="19" t="s">
        <v>109</v>
      </c>
      <c r="D28" s="19" t="s">
        <v>128</v>
      </c>
      <c r="E28" s="20">
        <f>#VALUE!</f>
        <v>0</v>
      </c>
      <c r="F28" s="21"/>
      <c r="G28" s="17"/>
    </row>
    <row r="29" spans="1:7">
      <c r="A29" s="4" t="s">
        <v>32</v>
      </c>
      <c r="B29" s="18" t="s">
        <v>72</v>
      </c>
      <c r="C29" s="19" t="s">
        <v>110</v>
      </c>
      <c r="D29" s="19" t="s">
        <v>129</v>
      </c>
      <c r="E29" s="20">
        <f>#VALUE!</f>
        <v>0</v>
      </c>
      <c r="F29" s="21"/>
      <c r="G29" s="17"/>
    </row>
    <row r="30" spans="1:7">
      <c r="A30" s="4" t="s">
        <v>33</v>
      </c>
      <c r="B30" s="18" t="s">
        <v>73</v>
      </c>
      <c r="C30" s="19" t="s">
        <v>111</v>
      </c>
      <c r="D30" s="19" t="s">
        <v>130</v>
      </c>
      <c r="E30" s="20">
        <f>#VALUE!</f>
        <v>0</v>
      </c>
      <c r="F30" s="21"/>
      <c r="G30" s="17"/>
    </row>
    <row r="31" spans="1:7">
      <c r="A31" s="4" t="s">
        <v>34</v>
      </c>
      <c r="B31" s="18" t="s">
        <v>74</v>
      </c>
      <c r="C31" s="19" t="s">
        <v>112</v>
      </c>
      <c r="D31" s="19" t="s">
        <v>131</v>
      </c>
      <c r="E31" s="20">
        <f>#VALUE!</f>
        <v>0</v>
      </c>
      <c r="F31" s="21"/>
      <c r="G31" s="17"/>
    </row>
    <row r="32" spans="1:7">
      <c r="A32" s="4" t="s">
        <v>35</v>
      </c>
      <c r="B32" s="18" t="s">
        <v>74</v>
      </c>
      <c r="C32" s="19" t="s">
        <v>113</v>
      </c>
      <c r="D32" s="19" t="s">
        <v>131</v>
      </c>
      <c r="E32" s="20">
        <f>#VALUE!</f>
        <v>0</v>
      </c>
      <c r="F32" s="21"/>
      <c r="G32" s="17"/>
    </row>
    <row r="33" spans="1:7">
      <c r="A33" s="4" t="s">
        <v>36</v>
      </c>
      <c r="B33" s="18" t="s">
        <v>75</v>
      </c>
      <c r="C33" s="19" t="s">
        <v>114</v>
      </c>
      <c r="D33" s="19" t="s">
        <v>132</v>
      </c>
      <c r="E33" s="20">
        <f>#VALUE!</f>
        <v>0</v>
      </c>
      <c r="F33" s="21"/>
      <c r="G33" s="17"/>
    </row>
    <row r="34" spans="1:7">
      <c r="A34" s="4" t="s">
        <v>37</v>
      </c>
      <c r="B34" s="18" t="s">
        <v>76</v>
      </c>
      <c r="C34" s="19" t="s">
        <v>115</v>
      </c>
      <c r="D34" s="19" t="s">
        <v>133</v>
      </c>
      <c r="E34" s="20">
        <f>#VALUE!</f>
        <v>0</v>
      </c>
      <c r="F34" s="21"/>
      <c r="G34" s="17"/>
    </row>
    <row r="35" spans="1:7">
      <c r="A35" s="4" t="s">
        <v>38</v>
      </c>
      <c r="B35" s="18" t="s">
        <v>76</v>
      </c>
      <c r="C35" s="19" t="s">
        <v>116</v>
      </c>
      <c r="D35" s="19" t="s">
        <v>133</v>
      </c>
      <c r="E35" s="20">
        <f>#VALUE!</f>
        <v>0</v>
      </c>
      <c r="F35" s="21"/>
      <c r="G35" s="17"/>
    </row>
    <row r="36" spans="1:7">
      <c r="A36" s="4" t="s">
        <v>39</v>
      </c>
      <c r="B36" s="23" t="s">
        <v>77</v>
      </c>
      <c r="C36" s="25"/>
      <c r="D36" s="25"/>
      <c r="E36" s="25"/>
      <c r="F36" s="26">
        <f>SUM(E25:E35)</f>
        <v>0</v>
      </c>
      <c r="G36" s="17"/>
    </row>
    <row r="37" spans="1:7">
      <c r="A37" s="4" t="s">
        <v>40</v>
      </c>
      <c r="B37" s="18" t="s">
        <v>78</v>
      </c>
      <c r="C37" s="19" t="s">
        <v>117</v>
      </c>
      <c r="D37" s="19" t="s">
        <v>123</v>
      </c>
      <c r="E37" s="20">
        <f>#VALUE!</f>
        <v>0</v>
      </c>
      <c r="F37" s="21"/>
      <c r="G37" s="17"/>
    </row>
    <row r="38" spans="1:7">
      <c r="A38" s="4" t="s">
        <v>41</v>
      </c>
      <c r="B38" s="23" t="s">
        <v>79</v>
      </c>
      <c r="C38" s="24" t="s">
        <v>118</v>
      </c>
      <c r="D38" s="24" t="s">
        <v>123</v>
      </c>
      <c r="E38" s="25"/>
      <c r="F38" s="26">
        <f>F16+F24+F36+E37</f>
        <v>0</v>
      </c>
      <c r="G38" s="17"/>
    </row>
    <row r="39" spans="1:7">
      <c r="A39" s="4" t="s">
        <v>42</v>
      </c>
      <c r="B39" s="18" t="s">
        <v>80</v>
      </c>
      <c r="C39" s="19" t="s">
        <v>119</v>
      </c>
      <c r="D39" s="19" t="s">
        <v>134</v>
      </c>
      <c r="E39" s="20">
        <f>#VALUE!</f>
        <v>0</v>
      </c>
      <c r="F39" s="21"/>
      <c r="G39" s="17"/>
    </row>
    <row r="40" spans="1:7">
      <c r="A40" s="4" t="s">
        <v>43</v>
      </c>
      <c r="B40" s="18" t="s">
        <v>81</v>
      </c>
      <c r="C40" s="19" t="s">
        <v>120</v>
      </c>
      <c r="D40" s="19" t="s">
        <v>134</v>
      </c>
      <c r="E40" s="20">
        <f>#VALUE!</f>
        <v>0</v>
      </c>
      <c r="F40" s="21"/>
      <c r="G40" s="17"/>
    </row>
    <row r="41" spans="1:7">
      <c r="A41" s="4" t="s">
        <v>44</v>
      </c>
      <c r="B41" s="18" t="s">
        <v>82</v>
      </c>
      <c r="C41" s="19" t="s">
        <v>121</v>
      </c>
      <c r="D41" s="19" t="s">
        <v>134</v>
      </c>
      <c r="E41" s="20">
        <f>#VALUE!</f>
        <v>0</v>
      </c>
      <c r="F41" s="21"/>
      <c r="G41" s="17"/>
    </row>
    <row r="42" spans="1:7">
      <c r="A42" s="4" t="s">
        <v>45</v>
      </c>
      <c r="B42" s="18" t="s">
        <v>83</v>
      </c>
      <c r="C42" s="19" t="s">
        <v>122</v>
      </c>
      <c r="D42" s="19" t="s">
        <v>135</v>
      </c>
      <c r="E42" s="20">
        <f>#VALUE!</f>
        <v>0</v>
      </c>
      <c r="F42" s="21"/>
      <c r="G42" s="17"/>
    </row>
    <row r="43" spans="1:7">
      <c r="A43" s="4" t="s">
        <v>46</v>
      </c>
      <c r="B43" s="18" t="s">
        <v>84</v>
      </c>
      <c r="C43" s="19" t="s">
        <v>122</v>
      </c>
      <c r="D43" s="19" t="s">
        <v>135</v>
      </c>
      <c r="E43" s="20">
        <f>#VALUE!</f>
        <v>0</v>
      </c>
      <c r="F43" s="21"/>
      <c r="G43" s="17"/>
    </row>
    <row r="44" spans="1:7">
      <c r="A44" s="4" t="s">
        <v>47</v>
      </c>
      <c r="B44" s="23" t="s">
        <v>85</v>
      </c>
      <c r="C44" s="25"/>
      <c r="D44" s="25"/>
      <c r="E44" s="25"/>
      <c r="F44" s="26">
        <f>SUM(E39:E43)</f>
        <v>0</v>
      </c>
      <c r="G44" s="17"/>
    </row>
    <row r="45" spans="1:7">
      <c r="A45" s="4" t="s">
        <v>48</v>
      </c>
      <c r="B45" s="23" t="s">
        <v>86</v>
      </c>
      <c r="C45" s="25"/>
      <c r="D45" s="25"/>
      <c r="E45" s="25"/>
      <c r="F45" s="26">
        <f>F38+F44</f>
        <v>0</v>
      </c>
      <c r="G45" s="17"/>
    </row>
    <row r="46" spans="1:7">
      <c r="A46" s="4" t="s">
        <v>49</v>
      </c>
      <c r="B46" s="18" t="s">
        <v>87</v>
      </c>
      <c r="C46" s="25"/>
      <c r="D46" s="25"/>
      <c r="E46" s="20">
        <f>#VALUE!</f>
        <v>0</v>
      </c>
      <c r="F46" s="21"/>
      <c r="G46" s="17"/>
    </row>
    <row r="47" spans="1:7">
      <c r="A47" s="4" t="s">
        <v>50</v>
      </c>
      <c r="B47" s="18" t="s">
        <v>88</v>
      </c>
      <c r="C47" s="25"/>
      <c r="D47" s="25"/>
      <c r="E47" s="20">
        <f>#VALUE!</f>
        <v>0</v>
      </c>
      <c r="F47" s="21"/>
      <c r="G47" s="17"/>
    </row>
    <row r="48" spans="1:7">
      <c r="A48" s="4" t="s">
        <v>51</v>
      </c>
      <c r="B48" s="18" t="s">
        <v>89</v>
      </c>
      <c r="C48" s="19" t="s">
        <v>122</v>
      </c>
      <c r="D48" s="19" t="s">
        <v>135</v>
      </c>
      <c r="E48" s="20">
        <f>#VALUE!</f>
        <v>0</v>
      </c>
      <c r="F48" s="21"/>
      <c r="G48" s="17"/>
    </row>
    <row r="49" spans="1:7">
      <c r="A49" s="4" t="s">
        <v>52</v>
      </c>
      <c r="B49" s="18" t="s">
        <v>90</v>
      </c>
      <c r="C49" s="19" t="s">
        <v>122</v>
      </c>
      <c r="D49" s="19" t="s">
        <v>135</v>
      </c>
      <c r="E49" s="20">
        <f>#VALUE!</f>
        <v>0</v>
      </c>
      <c r="F49" s="21"/>
      <c r="G49" s="17"/>
    </row>
    <row r="50" spans="1:7">
      <c r="A50" s="4" t="s">
        <v>53</v>
      </c>
      <c r="B50" s="23" t="s">
        <v>91</v>
      </c>
      <c r="C50" s="25"/>
      <c r="D50" s="25"/>
      <c r="E50" s="25"/>
      <c r="F50" s="26">
        <f>SUM(E46:E49)</f>
        <v>0</v>
      </c>
      <c r="G50" s="17"/>
    </row>
    <row r="51" spans="1:7">
      <c r="A51" s="4" t="s">
        <v>54</v>
      </c>
      <c r="B51" s="23" t="s">
        <v>92</v>
      </c>
      <c r="C51" s="25"/>
      <c r="D51" s="25"/>
      <c r="E51" s="25"/>
      <c r="F51" s="26">
        <f>F45-F50</f>
        <v>0</v>
      </c>
      <c r="G51" s="17"/>
    </row>
    <row r="53" spans="1:7">
      <c r="A53" s="3" t="s">
        <v>136</v>
      </c>
    </row>
    <row r="55" spans="1:7" ht="21" customHeight="1">
      <c r="A55" s="1" t="s">
        <v>137</v>
      </c>
    </row>
    <row r="56" spans="1:7">
      <c r="A56" s="3" t="s">
        <v>138</v>
      </c>
    </row>
    <row r="57" spans="1:7">
      <c r="A57" s="3" t="s">
        <v>139</v>
      </c>
    </row>
    <row r="59" spans="1:7">
      <c r="B59" s="15" t="s">
        <v>140</v>
      </c>
      <c r="C59" s="15" t="s">
        <v>141</v>
      </c>
      <c r="D59" s="15" t="s">
        <v>142</v>
      </c>
      <c r="E59" s="15" t="s">
        <v>143</v>
      </c>
      <c r="F59" s="15" t="s">
        <v>144</v>
      </c>
    </row>
    <row r="60" spans="1:7">
      <c r="A60" s="4" t="s">
        <v>145</v>
      </c>
      <c r="B60" s="27">
        <f>#VALUE!</f>
        <v>0</v>
      </c>
      <c r="C60" s="20">
        <f>#VALUE!</f>
        <v>0</v>
      </c>
      <c r="D60" s="28">
        <v>0</v>
      </c>
      <c r="E60" s="22">
        <f>#VALUE!</f>
        <v>0</v>
      </c>
      <c r="F60" s="20">
        <f>#VALUE!</f>
        <v>0</v>
      </c>
      <c r="G60" s="17"/>
    </row>
    <row r="62" spans="1:7" ht="21" customHeight="1">
      <c r="A62" s="1" t="s">
        <v>146</v>
      </c>
    </row>
    <row r="63" spans="1:7">
      <c r="A63" s="3" t="s">
        <v>147</v>
      </c>
    </row>
    <row r="64" spans="1:7">
      <c r="A64" s="3" t="s">
        <v>148</v>
      </c>
    </row>
    <row r="65" spans="1:3">
      <c r="A65" s="3" t="s">
        <v>149</v>
      </c>
    </row>
    <row r="66" spans="1:3">
      <c r="A66" s="3" t="s">
        <v>150</v>
      </c>
    </row>
    <row r="67" spans="1:3">
      <c r="A67" s="3" t="s">
        <v>151</v>
      </c>
    </row>
    <row r="69" spans="1:3">
      <c r="B69" s="15" t="s">
        <v>152</v>
      </c>
    </row>
    <row r="70" spans="1:3">
      <c r="A70" s="4" t="s">
        <v>153</v>
      </c>
      <c r="B70" s="27">
        <f>#VALUE!</f>
        <v>0</v>
      </c>
      <c r="C70" s="17"/>
    </row>
    <row r="71" spans="1:3">
      <c r="A71" s="4" t="s">
        <v>154</v>
      </c>
      <c r="B71" s="27">
        <f>#VALUE!</f>
        <v>0</v>
      </c>
      <c r="C71" s="17"/>
    </row>
    <row r="72" spans="1:3">
      <c r="A72" s="4" t="s">
        <v>155</v>
      </c>
      <c r="B72" s="25"/>
      <c r="C72" s="17"/>
    </row>
    <row r="73" spans="1:3">
      <c r="A73" s="4" t="s">
        <v>156</v>
      </c>
      <c r="B73" s="27">
        <f>#VALUE!</f>
        <v>0</v>
      </c>
      <c r="C73" s="17"/>
    </row>
    <row r="74" spans="1:3">
      <c r="A74" s="4" t="s">
        <v>157</v>
      </c>
      <c r="B74" s="25"/>
      <c r="C74" s="17"/>
    </row>
    <row r="75" spans="1:3">
      <c r="A75" s="4" t="s">
        <v>158</v>
      </c>
      <c r="B75" s="27">
        <f>#VALUE!</f>
        <v>0</v>
      </c>
      <c r="C75" s="17"/>
    </row>
    <row r="76" spans="1:3">
      <c r="A76" s="4" t="s">
        <v>159</v>
      </c>
      <c r="B76" s="25"/>
      <c r="C76" s="17"/>
    </row>
    <row r="77" spans="1:3">
      <c r="A77" s="4" t="s">
        <v>160</v>
      </c>
      <c r="B77" s="25"/>
      <c r="C77" s="17"/>
    </row>
    <row r="79" spans="1:3" ht="21" customHeight="1">
      <c r="A79" s="1" t="s">
        <v>161</v>
      </c>
    </row>
    <row r="81" spans="1:3">
      <c r="B81" s="15" t="s">
        <v>162</v>
      </c>
    </row>
    <row r="82" spans="1:3">
      <c r="A82" s="4" t="s">
        <v>157</v>
      </c>
      <c r="B82" s="27">
        <f>#VALUE!</f>
        <v>0</v>
      </c>
      <c r="C82" s="17"/>
    </row>
    <row r="84" spans="1:3" ht="21" customHeight="1">
      <c r="A84" s="1" t="s">
        <v>163</v>
      </c>
    </row>
    <row r="86" spans="1:3">
      <c r="B86" s="15" t="s">
        <v>164</v>
      </c>
    </row>
    <row r="87" spans="1:3">
      <c r="A87" s="4" t="s">
        <v>164</v>
      </c>
      <c r="B87" s="20">
        <f>#VALUE!</f>
        <v>0</v>
      </c>
      <c r="C87" s="17"/>
    </row>
    <row r="89" spans="1:3" ht="21" customHeight="1">
      <c r="A89" s="1" t="s">
        <v>165</v>
      </c>
    </row>
    <row r="91" spans="1:3">
      <c r="B91" s="15" t="s">
        <v>166</v>
      </c>
    </row>
    <row r="92" spans="1:3">
      <c r="A92" s="4" t="s">
        <v>154</v>
      </c>
      <c r="B92" s="20">
        <f>#VALUE!</f>
        <v>0</v>
      </c>
      <c r="C92" s="17"/>
    </row>
    <row r="93" spans="1:3">
      <c r="A93" s="4" t="s">
        <v>155</v>
      </c>
      <c r="B93" s="20">
        <f>#VALUE!</f>
        <v>0</v>
      </c>
      <c r="C93" s="17"/>
    </row>
    <row r="94" spans="1:3">
      <c r="A94" s="4" t="s">
        <v>156</v>
      </c>
      <c r="B94" s="20">
        <f>#VALUE!</f>
        <v>0</v>
      </c>
      <c r="C94" s="17"/>
    </row>
    <row r="95" spans="1:3">
      <c r="A95" s="4" t="s">
        <v>157</v>
      </c>
      <c r="B95" s="20">
        <f>#VALUE!</f>
        <v>0</v>
      </c>
      <c r="C95" s="17"/>
    </row>
    <row r="96" spans="1:3">
      <c r="A96" s="4" t="s">
        <v>162</v>
      </c>
      <c r="B96" s="20">
        <f>#VALUE!</f>
        <v>0</v>
      </c>
      <c r="C96" s="17"/>
    </row>
    <row r="97" spans="1:10">
      <c r="A97" s="4" t="s">
        <v>158</v>
      </c>
      <c r="B97" s="20">
        <f>#VALUE!</f>
        <v>0</v>
      </c>
      <c r="C97" s="17"/>
    </row>
    <row r="98" spans="1:10">
      <c r="A98" s="4" t="s">
        <v>159</v>
      </c>
      <c r="B98" s="20">
        <f>#VALUE!</f>
        <v>0</v>
      </c>
      <c r="C98" s="17"/>
    </row>
    <row r="99" spans="1:10">
      <c r="A99" s="4" t="s">
        <v>160</v>
      </c>
      <c r="B99" s="20">
        <f>#VALUE!</f>
        <v>0</v>
      </c>
      <c r="C99" s="17"/>
    </row>
    <row r="101" spans="1:10" ht="21" customHeight="1">
      <c r="A101" s="1" t="s">
        <v>167</v>
      </c>
    </row>
    <row r="103" spans="1:10">
      <c r="B103" s="15" t="s">
        <v>168</v>
      </c>
      <c r="C103" s="15" t="s">
        <v>169</v>
      </c>
      <c r="D103" s="15" t="s">
        <v>170</v>
      </c>
      <c r="E103" s="15" t="s">
        <v>171</v>
      </c>
      <c r="F103" s="15" t="s">
        <v>172</v>
      </c>
      <c r="G103" s="15" t="s">
        <v>173</v>
      </c>
      <c r="H103" s="15" t="s">
        <v>174</v>
      </c>
      <c r="I103" s="15" t="s">
        <v>175</v>
      </c>
    </row>
    <row r="104" spans="1:10">
      <c r="A104" s="4" t="s">
        <v>176</v>
      </c>
      <c r="B104" s="20">
        <f>#VALUE!</f>
        <v>0</v>
      </c>
      <c r="C104" s="20">
        <f>#VALUE!</f>
        <v>0</v>
      </c>
      <c r="D104" s="20">
        <f>#VALUE!</f>
        <v>0</v>
      </c>
      <c r="E104" s="20">
        <f>#VALUE!</f>
        <v>0</v>
      </c>
      <c r="F104" s="20">
        <f>#VALUE!</f>
        <v>0</v>
      </c>
      <c r="G104" s="20">
        <f>#VALUE!</f>
        <v>0</v>
      </c>
      <c r="H104" s="20">
        <f>#VALUE!</f>
        <v>0</v>
      </c>
      <c r="I104" s="20">
        <f>#VALUE!</f>
        <v>0</v>
      </c>
      <c r="J104" s="17"/>
    </row>
    <row r="106" spans="1:10" ht="21" customHeight="1">
      <c r="A106" s="1" t="s">
        <v>177</v>
      </c>
    </row>
    <row r="108" spans="1:10">
      <c r="B108" s="15" t="s">
        <v>178</v>
      </c>
      <c r="C108" s="15" t="s">
        <v>179</v>
      </c>
      <c r="D108" s="15" t="s">
        <v>180</v>
      </c>
      <c r="E108" s="15" t="s">
        <v>181</v>
      </c>
      <c r="F108" s="15" t="s">
        <v>182</v>
      </c>
    </row>
    <row r="109" spans="1:10">
      <c r="A109" s="4" t="s">
        <v>183</v>
      </c>
      <c r="B109" s="20">
        <f>#VALUE!</f>
        <v>0</v>
      </c>
      <c r="C109" s="20">
        <f>#VALUE!</f>
        <v>0</v>
      </c>
      <c r="D109" s="20">
        <f>#VALUE!</f>
        <v>0</v>
      </c>
      <c r="E109" s="20">
        <f>#VALUE!</f>
        <v>0</v>
      </c>
      <c r="F109" s="20">
        <f>#VALUE!</f>
        <v>0</v>
      </c>
      <c r="G109" s="17"/>
    </row>
    <row r="111" spans="1:10" ht="21" customHeight="1">
      <c r="A111" s="1" t="s">
        <v>184</v>
      </c>
    </row>
    <row r="113" spans="1:10">
      <c r="B113" s="15" t="s">
        <v>168</v>
      </c>
      <c r="C113" s="15" t="s">
        <v>169</v>
      </c>
      <c r="D113" s="15" t="s">
        <v>170</v>
      </c>
      <c r="E113" s="15" t="s">
        <v>171</v>
      </c>
      <c r="F113" s="15" t="s">
        <v>172</v>
      </c>
      <c r="G113" s="15" t="s">
        <v>173</v>
      </c>
      <c r="H113" s="15" t="s">
        <v>174</v>
      </c>
      <c r="I113" s="15" t="s">
        <v>175</v>
      </c>
    </row>
    <row r="114" spans="1:10">
      <c r="A114" s="4" t="s">
        <v>185</v>
      </c>
      <c r="B114" s="27">
        <f>#VALUE!</f>
        <v>0</v>
      </c>
      <c r="C114" s="27">
        <f>#VALUE!</f>
        <v>0</v>
      </c>
      <c r="D114" s="27">
        <f>#VALUE!</f>
        <v>0</v>
      </c>
      <c r="E114" s="27">
        <f>#VALUE!</f>
        <v>0</v>
      </c>
      <c r="F114" s="27">
        <f>#VALUE!</f>
        <v>0</v>
      </c>
      <c r="G114" s="27">
        <f>#VALUE!</f>
        <v>0</v>
      </c>
      <c r="H114" s="27">
        <f>#VALUE!</f>
        <v>0</v>
      </c>
      <c r="I114" s="27">
        <f>#VALUE!</f>
        <v>0</v>
      </c>
      <c r="J114" s="17"/>
    </row>
    <row r="115" spans="1:10">
      <c r="A115" s="4" t="s">
        <v>186</v>
      </c>
      <c r="B115" s="27">
        <f>#VALUE!</f>
        <v>0</v>
      </c>
      <c r="C115" s="27">
        <f>#VALUE!</f>
        <v>0</v>
      </c>
      <c r="D115" s="27">
        <f>#VALUE!</f>
        <v>0</v>
      </c>
      <c r="E115" s="27">
        <f>#VALUE!</f>
        <v>0</v>
      </c>
      <c r="F115" s="27">
        <f>#VALUE!</f>
        <v>0</v>
      </c>
      <c r="G115" s="27">
        <f>#VALUE!</f>
        <v>0</v>
      </c>
      <c r="H115" s="27">
        <f>#VALUE!</f>
        <v>0</v>
      </c>
      <c r="I115" s="27">
        <f>#VALUE!</f>
        <v>0</v>
      </c>
      <c r="J115" s="17"/>
    </row>
    <row r="116" spans="1:10">
      <c r="A116" s="4" t="s">
        <v>187</v>
      </c>
      <c r="B116" s="27">
        <f>#VALUE!</f>
        <v>0</v>
      </c>
      <c r="C116" s="27">
        <f>#VALUE!</f>
        <v>0</v>
      </c>
      <c r="D116" s="27">
        <f>#VALUE!</f>
        <v>0</v>
      </c>
      <c r="E116" s="27">
        <f>#VALUE!</f>
        <v>0</v>
      </c>
      <c r="F116" s="27">
        <f>#VALUE!</f>
        <v>0</v>
      </c>
      <c r="G116" s="27">
        <f>#VALUE!</f>
        <v>0</v>
      </c>
      <c r="H116" s="27">
        <f>#VALUE!</f>
        <v>0</v>
      </c>
      <c r="I116" s="27">
        <f>#VALUE!</f>
        <v>0</v>
      </c>
      <c r="J116" s="17"/>
    </row>
    <row r="117" spans="1:10">
      <c r="A117" s="4" t="s">
        <v>188</v>
      </c>
      <c r="B117" s="27">
        <f>#VALUE!</f>
        <v>0</v>
      </c>
      <c r="C117" s="27">
        <f>#VALUE!</f>
        <v>0</v>
      </c>
      <c r="D117" s="27">
        <f>#VALUE!</f>
        <v>0</v>
      </c>
      <c r="E117" s="27">
        <f>#VALUE!</f>
        <v>0</v>
      </c>
      <c r="F117" s="27">
        <f>#VALUE!</f>
        <v>0</v>
      </c>
      <c r="G117" s="27">
        <f>#VALUE!</f>
        <v>0</v>
      </c>
      <c r="H117" s="27">
        <f>#VALUE!</f>
        <v>0</v>
      </c>
      <c r="I117" s="27">
        <f>#VALUE!</f>
        <v>0</v>
      </c>
      <c r="J117" s="17"/>
    </row>
    <row r="118" spans="1:10">
      <c r="A118" s="4" t="s">
        <v>189</v>
      </c>
      <c r="B118" s="27">
        <f>#VALUE!</f>
        <v>0</v>
      </c>
      <c r="C118" s="27">
        <f>#VALUE!</f>
        <v>0</v>
      </c>
      <c r="D118" s="27">
        <f>#VALUE!</f>
        <v>0</v>
      </c>
      <c r="E118" s="27">
        <f>#VALUE!</f>
        <v>0</v>
      </c>
      <c r="F118" s="27">
        <f>#VALUE!</f>
        <v>0</v>
      </c>
      <c r="G118" s="27">
        <f>#VALUE!</f>
        <v>0</v>
      </c>
      <c r="H118" s="27">
        <f>#VALUE!</f>
        <v>0</v>
      </c>
      <c r="I118" s="27">
        <f>#VALUE!</f>
        <v>0</v>
      </c>
      <c r="J118" s="17"/>
    </row>
    <row r="119" spans="1:10">
      <c r="A119" s="4" t="s">
        <v>190</v>
      </c>
      <c r="B119" s="27">
        <f>#VALUE!</f>
        <v>0</v>
      </c>
      <c r="C119" s="27">
        <f>#VALUE!</f>
        <v>0</v>
      </c>
      <c r="D119" s="27">
        <f>#VALUE!</f>
        <v>0</v>
      </c>
      <c r="E119" s="27">
        <f>#VALUE!</f>
        <v>0</v>
      </c>
      <c r="F119" s="27">
        <f>#VALUE!</f>
        <v>0</v>
      </c>
      <c r="G119" s="27">
        <f>#VALUE!</f>
        <v>0</v>
      </c>
      <c r="H119" s="27">
        <f>#VALUE!</f>
        <v>0</v>
      </c>
      <c r="I119" s="27">
        <f>#VALUE!</f>
        <v>0</v>
      </c>
      <c r="J119" s="17"/>
    </row>
    <row r="120" spans="1:10">
      <c r="A120" s="4" t="s">
        <v>191</v>
      </c>
      <c r="B120" s="27">
        <f>#VALUE!</f>
        <v>0</v>
      </c>
      <c r="C120" s="27">
        <f>#VALUE!</f>
        <v>0</v>
      </c>
      <c r="D120" s="27">
        <f>#VALUE!</f>
        <v>0</v>
      </c>
      <c r="E120" s="27">
        <f>#VALUE!</f>
        <v>0</v>
      </c>
      <c r="F120" s="27">
        <f>#VALUE!</f>
        <v>0</v>
      </c>
      <c r="G120" s="27">
        <f>#VALUE!</f>
        <v>0</v>
      </c>
      <c r="H120" s="27">
        <f>#VALUE!</f>
        <v>0</v>
      </c>
      <c r="I120" s="27">
        <f>#VALUE!</f>
        <v>0</v>
      </c>
      <c r="J120" s="17"/>
    </row>
    <row r="121" spans="1:10">
      <c r="A121" s="4" t="s">
        <v>192</v>
      </c>
      <c r="B121" s="27">
        <f>#VALUE!</f>
        <v>0</v>
      </c>
      <c r="C121" s="27">
        <f>#VALUE!</f>
        <v>0</v>
      </c>
      <c r="D121" s="27">
        <f>#VALUE!</f>
        <v>0</v>
      </c>
      <c r="E121" s="27">
        <f>#VALUE!</f>
        <v>0</v>
      </c>
      <c r="F121" s="27">
        <f>#VALUE!</f>
        <v>0</v>
      </c>
      <c r="G121" s="27">
        <f>#VALUE!</f>
        <v>0</v>
      </c>
      <c r="H121" s="27">
        <f>#VALUE!</f>
        <v>0</v>
      </c>
      <c r="I121" s="27">
        <f>#VALUE!</f>
        <v>0</v>
      </c>
      <c r="J121" s="17"/>
    </row>
    <row r="122" spans="1:10">
      <c r="A122" s="4" t="s">
        <v>193</v>
      </c>
      <c r="B122" s="27">
        <f>#VALUE!</f>
        <v>0</v>
      </c>
      <c r="C122" s="27">
        <f>#VALUE!</f>
        <v>0</v>
      </c>
      <c r="D122" s="27">
        <f>#VALUE!</f>
        <v>0</v>
      </c>
      <c r="E122" s="27">
        <f>#VALUE!</f>
        <v>0</v>
      </c>
      <c r="F122" s="27">
        <f>#VALUE!</f>
        <v>0</v>
      </c>
      <c r="G122" s="27">
        <f>#VALUE!</f>
        <v>0</v>
      </c>
      <c r="H122" s="27">
        <f>#VALUE!</f>
        <v>0</v>
      </c>
      <c r="I122" s="27">
        <f>#VALUE!</f>
        <v>0</v>
      </c>
      <c r="J122" s="17"/>
    </row>
    <row r="123" spans="1:10">
      <c r="A123" s="4" t="s">
        <v>194</v>
      </c>
      <c r="B123" s="27">
        <f>#VALUE!</f>
        <v>0</v>
      </c>
      <c r="C123" s="27">
        <f>#VALUE!</f>
        <v>0</v>
      </c>
      <c r="D123" s="27">
        <f>#VALUE!</f>
        <v>0</v>
      </c>
      <c r="E123" s="27">
        <f>#VALUE!</f>
        <v>0</v>
      </c>
      <c r="F123" s="27">
        <f>#VALUE!</f>
        <v>0</v>
      </c>
      <c r="G123" s="27">
        <f>#VALUE!</f>
        <v>0</v>
      </c>
      <c r="H123" s="27">
        <f>#VALUE!</f>
        <v>0</v>
      </c>
      <c r="I123" s="27">
        <f>#VALUE!</f>
        <v>0</v>
      </c>
      <c r="J123" s="17"/>
    </row>
    <row r="124" spans="1:10">
      <c r="A124" s="4" t="s">
        <v>195</v>
      </c>
      <c r="B124" s="27">
        <f>#VALUE!</f>
        <v>0</v>
      </c>
      <c r="C124" s="27">
        <f>#VALUE!</f>
        <v>0</v>
      </c>
      <c r="D124" s="27">
        <f>#VALUE!</f>
        <v>0</v>
      </c>
      <c r="E124" s="27">
        <f>#VALUE!</f>
        <v>0</v>
      </c>
      <c r="F124" s="27">
        <f>#VALUE!</f>
        <v>0</v>
      </c>
      <c r="G124" s="27">
        <f>#VALUE!</f>
        <v>0</v>
      </c>
      <c r="H124" s="27">
        <f>#VALUE!</f>
        <v>0</v>
      </c>
      <c r="I124" s="27">
        <f>#VALUE!</f>
        <v>0</v>
      </c>
      <c r="J124" s="17"/>
    </row>
    <row r="125" spans="1:10">
      <c r="A125" s="4" t="s">
        <v>196</v>
      </c>
      <c r="B125" s="27">
        <f>#VALUE!</f>
        <v>0</v>
      </c>
      <c r="C125" s="27">
        <f>#VALUE!</f>
        <v>0</v>
      </c>
      <c r="D125" s="27">
        <f>#VALUE!</f>
        <v>0</v>
      </c>
      <c r="E125" s="27">
        <f>#VALUE!</f>
        <v>0</v>
      </c>
      <c r="F125" s="27">
        <f>#VALUE!</f>
        <v>0</v>
      </c>
      <c r="G125" s="27">
        <f>#VALUE!</f>
        <v>0</v>
      </c>
      <c r="H125" s="27">
        <f>#VALUE!</f>
        <v>0</v>
      </c>
      <c r="I125" s="27">
        <f>#VALUE!</f>
        <v>0</v>
      </c>
      <c r="J125" s="17"/>
    </row>
    <row r="126" spans="1:10">
      <c r="A126" s="4" t="s">
        <v>197</v>
      </c>
      <c r="B126" s="27">
        <f>#VALUE!</f>
        <v>0</v>
      </c>
      <c r="C126" s="27">
        <f>#VALUE!</f>
        <v>0</v>
      </c>
      <c r="D126" s="27">
        <f>#VALUE!</f>
        <v>0</v>
      </c>
      <c r="E126" s="27">
        <f>#VALUE!</f>
        <v>0</v>
      </c>
      <c r="F126" s="27">
        <f>#VALUE!</f>
        <v>0</v>
      </c>
      <c r="G126" s="27">
        <f>#VALUE!</f>
        <v>0</v>
      </c>
      <c r="H126" s="27">
        <f>#VALUE!</f>
        <v>0</v>
      </c>
      <c r="I126" s="27">
        <f>#VALUE!</f>
        <v>0</v>
      </c>
      <c r="J126" s="17"/>
    </row>
    <row r="127" spans="1:10">
      <c r="A127" s="4" t="s">
        <v>198</v>
      </c>
      <c r="B127" s="27">
        <f>#VALUE!</f>
        <v>0</v>
      </c>
      <c r="C127" s="27">
        <f>#VALUE!</f>
        <v>0</v>
      </c>
      <c r="D127" s="27">
        <f>#VALUE!</f>
        <v>0</v>
      </c>
      <c r="E127" s="27">
        <f>#VALUE!</f>
        <v>0</v>
      </c>
      <c r="F127" s="27">
        <f>#VALUE!</f>
        <v>0</v>
      </c>
      <c r="G127" s="27">
        <f>#VALUE!</f>
        <v>0</v>
      </c>
      <c r="H127" s="27">
        <f>#VALUE!</f>
        <v>0</v>
      </c>
      <c r="I127" s="27">
        <f>#VALUE!</f>
        <v>0</v>
      </c>
      <c r="J127" s="17"/>
    </row>
    <row r="128" spans="1:10">
      <c r="A128" s="4" t="s">
        <v>199</v>
      </c>
      <c r="B128" s="27">
        <f>#VALUE!</f>
        <v>0</v>
      </c>
      <c r="C128" s="27">
        <f>#VALUE!</f>
        <v>0</v>
      </c>
      <c r="D128" s="27">
        <f>#VALUE!</f>
        <v>0</v>
      </c>
      <c r="E128" s="27">
        <f>#VALUE!</f>
        <v>0</v>
      </c>
      <c r="F128" s="27">
        <f>#VALUE!</f>
        <v>0</v>
      </c>
      <c r="G128" s="27">
        <f>#VALUE!</f>
        <v>0</v>
      </c>
      <c r="H128" s="27">
        <f>#VALUE!</f>
        <v>0</v>
      </c>
      <c r="I128" s="27">
        <f>#VALUE!</f>
        <v>0</v>
      </c>
      <c r="J128" s="17"/>
    </row>
    <row r="129" spans="1:10">
      <c r="A129" s="4" t="s">
        <v>200</v>
      </c>
      <c r="B129" s="27">
        <f>#VALUE!</f>
        <v>0</v>
      </c>
      <c r="C129" s="27">
        <f>#VALUE!</f>
        <v>0</v>
      </c>
      <c r="D129" s="27">
        <f>#VALUE!</f>
        <v>0</v>
      </c>
      <c r="E129" s="27">
        <f>#VALUE!</f>
        <v>0</v>
      </c>
      <c r="F129" s="27">
        <f>#VALUE!</f>
        <v>0</v>
      </c>
      <c r="G129" s="27">
        <f>#VALUE!</f>
        <v>0</v>
      </c>
      <c r="H129" s="27">
        <f>#VALUE!</f>
        <v>0</v>
      </c>
      <c r="I129" s="27">
        <f>#VALUE!</f>
        <v>0</v>
      </c>
      <c r="J129" s="17"/>
    </row>
    <row r="130" spans="1:10">
      <c r="A130" s="4" t="s">
        <v>201</v>
      </c>
      <c r="B130" s="27">
        <f>#VALUE!</f>
        <v>0</v>
      </c>
      <c r="C130" s="27">
        <f>#VALUE!</f>
        <v>0</v>
      </c>
      <c r="D130" s="27">
        <f>#VALUE!</f>
        <v>0</v>
      </c>
      <c r="E130" s="27">
        <f>#VALUE!</f>
        <v>0</v>
      </c>
      <c r="F130" s="27">
        <f>#VALUE!</f>
        <v>0</v>
      </c>
      <c r="G130" s="27">
        <f>#VALUE!</f>
        <v>0</v>
      </c>
      <c r="H130" s="27">
        <f>#VALUE!</f>
        <v>0</v>
      </c>
      <c r="I130" s="27">
        <f>#VALUE!</f>
        <v>0</v>
      </c>
      <c r="J130" s="17"/>
    </row>
    <row r="131" spans="1:10">
      <c r="A131" s="4" t="s">
        <v>202</v>
      </c>
      <c r="B131" s="27">
        <f>#VALUE!</f>
        <v>0</v>
      </c>
      <c r="C131" s="27">
        <f>#VALUE!</f>
        <v>0</v>
      </c>
      <c r="D131" s="27">
        <f>#VALUE!</f>
        <v>0</v>
      </c>
      <c r="E131" s="27">
        <f>#VALUE!</f>
        <v>0</v>
      </c>
      <c r="F131" s="27">
        <f>#VALUE!</f>
        <v>0</v>
      </c>
      <c r="G131" s="27">
        <f>#VALUE!</f>
        <v>0</v>
      </c>
      <c r="H131" s="27">
        <f>#VALUE!</f>
        <v>0</v>
      </c>
      <c r="I131" s="27">
        <f>#VALUE!</f>
        <v>0</v>
      </c>
      <c r="J131" s="17"/>
    </row>
    <row r="132" spans="1:10">
      <c r="A132" s="4" t="s">
        <v>203</v>
      </c>
      <c r="B132" s="27">
        <f>#VALUE!</f>
        <v>0</v>
      </c>
      <c r="C132" s="27">
        <f>#VALUE!</f>
        <v>0</v>
      </c>
      <c r="D132" s="27">
        <f>#VALUE!</f>
        <v>0</v>
      </c>
      <c r="E132" s="27">
        <f>#VALUE!</f>
        <v>0</v>
      </c>
      <c r="F132" s="27">
        <f>#VALUE!</f>
        <v>0</v>
      </c>
      <c r="G132" s="27">
        <f>#VALUE!</f>
        <v>0</v>
      </c>
      <c r="H132" s="27">
        <f>#VALUE!</f>
        <v>0</v>
      </c>
      <c r="I132" s="27">
        <f>#VALUE!</f>
        <v>0</v>
      </c>
      <c r="J132" s="17"/>
    </row>
    <row r="133" spans="1:10">
      <c r="A133" s="4" t="s">
        <v>204</v>
      </c>
      <c r="B133" s="27">
        <f>#VALUE!</f>
        <v>0</v>
      </c>
      <c r="C133" s="27">
        <f>#VALUE!</f>
        <v>0</v>
      </c>
      <c r="D133" s="27">
        <f>#VALUE!</f>
        <v>0</v>
      </c>
      <c r="E133" s="27">
        <f>#VALUE!</f>
        <v>0</v>
      </c>
      <c r="F133" s="27">
        <f>#VALUE!</f>
        <v>0</v>
      </c>
      <c r="G133" s="27">
        <f>#VALUE!</f>
        <v>0</v>
      </c>
      <c r="H133" s="27">
        <f>#VALUE!</f>
        <v>0</v>
      </c>
      <c r="I133" s="27">
        <f>#VALUE!</f>
        <v>0</v>
      </c>
      <c r="J133" s="17"/>
    </row>
    <row r="135" spans="1:10" ht="21" customHeight="1">
      <c r="A135" s="1" t="s">
        <v>205</v>
      </c>
    </row>
    <row r="136" spans="1:10">
      <c r="A136" s="3" t="s">
        <v>206</v>
      </c>
    </row>
    <row r="137" spans="1:10">
      <c r="A137" s="3" t="s">
        <v>207</v>
      </c>
    </row>
    <row r="139" spans="1:10">
      <c r="B139" s="15" t="s">
        <v>168</v>
      </c>
      <c r="C139" s="15" t="s">
        <v>169</v>
      </c>
      <c r="D139" s="15" t="s">
        <v>170</v>
      </c>
      <c r="E139" s="15" t="s">
        <v>171</v>
      </c>
      <c r="F139" s="15" t="s">
        <v>172</v>
      </c>
      <c r="G139" s="15" t="s">
        <v>173</v>
      </c>
      <c r="H139" s="15" t="s">
        <v>174</v>
      </c>
      <c r="I139" s="15" t="s">
        <v>175</v>
      </c>
    </row>
    <row r="140" spans="1:10">
      <c r="A140" s="4" t="s">
        <v>208</v>
      </c>
      <c r="B140" s="22">
        <f>#VALUE!</f>
        <v>0</v>
      </c>
      <c r="C140" s="22">
        <f>#VALUE!</f>
        <v>0</v>
      </c>
      <c r="D140" s="22">
        <f>#VALUE!</f>
        <v>0</v>
      </c>
      <c r="E140" s="22">
        <f>#VALUE!</f>
        <v>0</v>
      </c>
      <c r="F140" s="22">
        <f>#VALUE!</f>
        <v>0</v>
      </c>
      <c r="G140" s="22">
        <f>#VALUE!</f>
        <v>0</v>
      </c>
      <c r="H140" s="22">
        <f>#VALUE!</f>
        <v>0</v>
      </c>
      <c r="I140" s="22">
        <f>#VALUE!</f>
        <v>0</v>
      </c>
      <c r="J140" s="17"/>
    </row>
    <row r="142" spans="1:10" ht="21" customHeight="1">
      <c r="A142" s="1" t="s">
        <v>209</v>
      </c>
    </row>
    <row r="144" spans="1:10">
      <c r="B144" s="15" t="s">
        <v>178</v>
      </c>
      <c r="C144" s="15" t="s">
        <v>179</v>
      </c>
      <c r="D144" s="15" t="s">
        <v>180</v>
      </c>
      <c r="E144" s="15" t="s">
        <v>181</v>
      </c>
      <c r="F144" s="15" t="s">
        <v>182</v>
      </c>
    </row>
    <row r="145" spans="1:9">
      <c r="A145" s="4" t="s">
        <v>210</v>
      </c>
      <c r="B145" s="27">
        <f>#VALUE!</f>
        <v>0</v>
      </c>
      <c r="C145" s="27">
        <f>#VALUE!</f>
        <v>0</v>
      </c>
      <c r="D145" s="27">
        <f>#VALUE!</f>
        <v>0</v>
      </c>
      <c r="E145" s="27">
        <f>#VALUE!</f>
        <v>0</v>
      </c>
      <c r="F145" s="27">
        <f>#VALUE!</f>
        <v>0</v>
      </c>
      <c r="G145" s="17"/>
    </row>
    <row r="146" spans="1:9">
      <c r="A146" s="4" t="s">
        <v>211</v>
      </c>
      <c r="B146" s="27">
        <f>#VALUE!</f>
        <v>0</v>
      </c>
      <c r="C146" s="27">
        <f>#VALUE!</f>
        <v>0</v>
      </c>
      <c r="D146" s="27">
        <f>#VALUE!</f>
        <v>0</v>
      </c>
      <c r="E146" s="27">
        <f>#VALUE!</f>
        <v>0</v>
      </c>
      <c r="F146" s="27">
        <f>#VALUE!</f>
        <v>0</v>
      </c>
      <c r="G146" s="17"/>
    </row>
    <row r="147" spans="1:9">
      <c r="A147" s="4" t="s">
        <v>212</v>
      </c>
      <c r="B147" s="27">
        <f>#VALUE!</f>
        <v>0</v>
      </c>
      <c r="C147" s="27">
        <f>#VALUE!</f>
        <v>0</v>
      </c>
      <c r="D147" s="27">
        <f>#VALUE!</f>
        <v>0</v>
      </c>
      <c r="E147" s="27">
        <f>#VALUE!</f>
        <v>0</v>
      </c>
      <c r="F147" s="27">
        <f>#VALUE!</f>
        <v>0</v>
      </c>
      <c r="G147" s="17"/>
    </row>
    <row r="148" spans="1:9">
      <c r="A148" s="4" t="s">
        <v>213</v>
      </c>
      <c r="B148" s="27">
        <f>#VALUE!</f>
        <v>0</v>
      </c>
      <c r="C148" s="27">
        <f>#VALUE!</f>
        <v>0</v>
      </c>
      <c r="D148" s="27">
        <f>#VALUE!</f>
        <v>0</v>
      </c>
      <c r="E148" s="27">
        <f>#VALUE!</f>
        <v>0</v>
      </c>
      <c r="F148" s="27">
        <f>#VALUE!</f>
        <v>0</v>
      </c>
      <c r="G148" s="17"/>
    </row>
    <row r="149" spans="1:9">
      <c r="A149" s="4" t="s">
        <v>214</v>
      </c>
      <c r="B149" s="27">
        <f>#VALUE!</f>
        <v>0</v>
      </c>
      <c r="C149" s="27">
        <f>#VALUE!</f>
        <v>0</v>
      </c>
      <c r="D149" s="27">
        <f>#VALUE!</f>
        <v>0</v>
      </c>
      <c r="E149" s="27">
        <f>#VALUE!</f>
        <v>0</v>
      </c>
      <c r="F149" s="27">
        <f>#VALUE!</f>
        <v>0</v>
      </c>
      <c r="G149" s="17"/>
    </row>
    <row r="150" spans="1:9">
      <c r="A150" s="4" t="s">
        <v>215</v>
      </c>
      <c r="B150" s="27">
        <f>#VALUE!</f>
        <v>0</v>
      </c>
      <c r="C150" s="27">
        <f>#VALUE!</f>
        <v>0</v>
      </c>
      <c r="D150" s="27">
        <f>#VALUE!</f>
        <v>0</v>
      </c>
      <c r="E150" s="27">
        <f>#VALUE!</f>
        <v>0</v>
      </c>
      <c r="F150" s="27">
        <f>#VALUE!</f>
        <v>0</v>
      </c>
      <c r="G150" s="17"/>
    </row>
    <row r="152" spans="1:9" ht="21" customHeight="1">
      <c r="A152" s="1" t="s">
        <v>216</v>
      </c>
    </row>
    <row r="153" spans="1:9">
      <c r="A153" s="3" t="s">
        <v>217</v>
      </c>
    </row>
    <row r="155" spans="1:9">
      <c r="B155" s="15" t="s">
        <v>154</v>
      </c>
      <c r="C155" s="15" t="s">
        <v>155</v>
      </c>
      <c r="D155" s="15" t="s">
        <v>156</v>
      </c>
      <c r="E155" s="15" t="s">
        <v>157</v>
      </c>
      <c r="F155" s="15" t="s">
        <v>158</v>
      </c>
      <c r="G155" s="15" t="s">
        <v>159</v>
      </c>
      <c r="H155" s="15" t="s">
        <v>160</v>
      </c>
    </row>
    <row r="156" spans="1:9">
      <c r="A156" s="4" t="s">
        <v>218</v>
      </c>
      <c r="B156" s="22">
        <f>#VALUE!</f>
        <v>0</v>
      </c>
      <c r="C156" s="22">
        <f>#VALUE!</f>
        <v>0</v>
      </c>
      <c r="D156" s="22">
        <f>#VALUE!</f>
        <v>0</v>
      </c>
      <c r="E156" s="22">
        <f>#VALUE!</f>
        <v>0</v>
      </c>
      <c r="F156" s="22">
        <f>#VALUE!</f>
        <v>0</v>
      </c>
      <c r="G156" s="22">
        <f>#VALUE!</f>
        <v>0</v>
      </c>
      <c r="H156" s="22">
        <f>#VALUE!</f>
        <v>0</v>
      </c>
      <c r="I156" s="17"/>
    </row>
    <row r="158" spans="1:9" ht="21" customHeight="1">
      <c r="A158" s="1" t="s">
        <v>219</v>
      </c>
    </row>
    <row r="159" spans="1:9">
      <c r="A159" s="3" t="s">
        <v>220</v>
      </c>
    </row>
    <row r="161" spans="1:7">
      <c r="B161" s="15" t="s">
        <v>221</v>
      </c>
      <c r="C161" s="15" t="s">
        <v>222</v>
      </c>
      <c r="D161" s="15" t="s">
        <v>223</v>
      </c>
      <c r="E161" s="15" t="s">
        <v>224</v>
      </c>
      <c r="F161" s="15" t="s">
        <v>225</v>
      </c>
    </row>
    <row r="162" spans="1:7">
      <c r="A162" s="4" t="s">
        <v>226</v>
      </c>
      <c r="B162" s="25"/>
      <c r="C162" s="27">
        <f>#VALUE!</f>
        <v>0</v>
      </c>
      <c r="D162" s="27">
        <f>#VALUE!</f>
        <v>0</v>
      </c>
      <c r="E162" s="27">
        <f>#VALUE!</f>
        <v>0</v>
      </c>
      <c r="F162" s="27">
        <f>#VALUE!</f>
        <v>0</v>
      </c>
      <c r="G162" s="17"/>
    </row>
    <row r="164" spans="1:7" ht="21" customHeight="1">
      <c r="A164" s="1" t="s">
        <v>227</v>
      </c>
    </row>
    <row r="165" spans="1:7">
      <c r="A165" s="3" t="s">
        <v>228</v>
      </c>
    </row>
    <row r="167" spans="1:7">
      <c r="B167" s="15" t="s">
        <v>229</v>
      </c>
      <c r="C167" s="15" t="s">
        <v>230</v>
      </c>
    </row>
    <row r="168" spans="1:7">
      <c r="A168" s="4" t="s">
        <v>185</v>
      </c>
      <c r="B168" s="22">
        <f>#VALUE!</f>
        <v>0</v>
      </c>
      <c r="C168" s="22">
        <f>#VALUE!</f>
        <v>0</v>
      </c>
      <c r="D168" s="17"/>
    </row>
    <row r="169" spans="1:7">
      <c r="A169" s="4" t="s">
        <v>186</v>
      </c>
      <c r="B169" s="22">
        <f>#VALUE!</f>
        <v>0</v>
      </c>
      <c r="C169" s="22">
        <f>#VALUE!</f>
        <v>0</v>
      </c>
      <c r="D169" s="17"/>
    </row>
    <row r="170" spans="1:7">
      <c r="A170" s="4" t="s">
        <v>231</v>
      </c>
      <c r="B170" s="25"/>
      <c r="C170" s="22">
        <f>#VALUE!</f>
        <v>0</v>
      </c>
      <c r="D170" s="17"/>
    </row>
    <row r="171" spans="1:7">
      <c r="A171" s="4" t="s">
        <v>187</v>
      </c>
      <c r="B171" s="22">
        <f>#VALUE!</f>
        <v>0</v>
      </c>
      <c r="C171" s="22">
        <f>#VALUE!</f>
        <v>0</v>
      </c>
      <c r="D171" s="17"/>
    </row>
    <row r="172" spans="1:7">
      <c r="A172" s="4" t="s">
        <v>188</v>
      </c>
      <c r="B172" s="22">
        <f>#VALUE!</f>
        <v>0</v>
      </c>
      <c r="C172" s="22">
        <f>#VALUE!</f>
        <v>0</v>
      </c>
      <c r="D172" s="17"/>
    </row>
    <row r="173" spans="1:7">
      <c r="A173" s="4" t="s">
        <v>232</v>
      </c>
      <c r="B173" s="25"/>
      <c r="C173" s="22">
        <f>#VALUE!</f>
        <v>0</v>
      </c>
      <c r="D173" s="17"/>
    </row>
    <row r="174" spans="1:7">
      <c r="A174" s="4" t="s">
        <v>189</v>
      </c>
      <c r="B174" s="22">
        <f>#VALUE!</f>
        <v>0</v>
      </c>
      <c r="C174" s="22">
        <f>#VALUE!</f>
        <v>0</v>
      </c>
      <c r="D174" s="17"/>
    </row>
    <row r="175" spans="1:7">
      <c r="A175" s="4" t="s">
        <v>190</v>
      </c>
      <c r="B175" s="22">
        <f>#VALUE!</f>
        <v>0</v>
      </c>
      <c r="C175" s="22">
        <f>#VALUE!</f>
        <v>0</v>
      </c>
      <c r="D175" s="17"/>
    </row>
    <row r="176" spans="1:7">
      <c r="A176" s="4" t="s">
        <v>210</v>
      </c>
      <c r="B176" s="22">
        <f>#VALUE!</f>
        <v>0</v>
      </c>
      <c r="C176" s="22">
        <f>#VALUE!</f>
        <v>0</v>
      </c>
      <c r="D176" s="17"/>
    </row>
    <row r="177" spans="1:4">
      <c r="A177" s="4" t="s">
        <v>191</v>
      </c>
      <c r="B177" s="22">
        <f>#VALUE!</f>
        <v>0</v>
      </c>
      <c r="C177" s="22">
        <f>#VALUE!</f>
        <v>0</v>
      </c>
      <c r="D177" s="17"/>
    </row>
    <row r="178" spans="1:4">
      <c r="A178" s="4" t="s">
        <v>192</v>
      </c>
      <c r="B178" s="22">
        <f>#VALUE!</f>
        <v>0</v>
      </c>
      <c r="C178" s="22">
        <f>#VALUE!</f>
        <v>0</v>
      </c>
      <c r="D178" s="17"/>
    </row>
    <row r="179" spans="1:4">
      <c r="A179" s="4" t="s">
        <v>193</v>
      </c>
      <c r="B179" s="22">
        <f>#VALUE!</f>
        <v>0</v>
      </c>
      <c r="C179" s="22">
        <f>#VALUE!</f>
        <v>0</v>
      </c>
      <c r="D179" s="17"/>
    </row>
    <row r="180" spans="1:4">
      <c r="A180" s="4" t="s">
        <v>194</v>
      </c>
      <c r="B180" s="22">
        <f>#VALUE!</f>
        <v>0</v>
      </c>
      <c r="C180" s="22">
        <f>#VALUE!</f>
        <v>0</v>
      </c>
      <c r="D180" s="17"/>
    </row>
    <row r="181" spans="1:4">
      <c r="A181" s="4" t="s">
        <v>211</v>
      </c>
      <c r="B181" s="22">
        <f>#VALUE!</f>
        <v>0</v>
      </c>
      <c r="C181" s="22">
        <f>#VALUE!</f>
        <v>0</v>
      </c>
      <c r="D181" s="17"/>
    </row>
    <row r="182" spans="1:4">
      <c r="A182" s="4" t="s">
        <v>233</v>
      </c>
      <c r="B182" s="22">
        <f>#VALUE!</f>
        <v>0</v>
      </c>
      <c r="C182" s="22">
        <f>#VALUE!</f>
        <v>0</v>
      </c>
      <c r="D182" s="17"/>
    </row>
    <row r="183" spans="1:4">
      <c r="A183" s="4" t="s">
        <v>234</v>
      </c>
      <c r="B183" s="22">
        <f>#VALUE!</f>
        <v>0</v>
      </c>
      <c r="C183" s="22">
        <f>#VALUE!</f>
        <v>0</v>
      </c>
      <c r="D183" s="17"/>
    </row>
    <row r="184" spans="1:4">
      <c r="A184" s="4" t="s">
        <v>235</v>
      </c>
      <c r="B184" s="22">
        <f>#VALUE!</f>
        <v>0</v>
      </c>
      <c r="C184" s="22">
        <f>#VALUE!</f>
        <v>0</v>
      </c>
      <c r="D184" s="17"/>
    </row>
    <row r="185" spans="1:4">
      <c r="A185" s="4" t="s">
        <v>236</v>
      </c>
      <c r="B185" s="22">
        <f>#VALUE!</f>
        <v>0</v>
      </c>
      <c r="C185" s="22">
        <f>#VALUE!</f>
        <v>0</v>
      </c>
      <c r="D185" s="17"/>
    </row>
    <row r="186" spans="1:4">
      <c r="A186" s="4" t="s">
        <v>237</v>
      </c>
      <c r="B186" s="22">
        <f>#VALUE!</f>
        <v>0</v>
      </c>
      <c r="C186" s="22">
        <f>#VALUE!</f>
        <v>0</v>
      </c>
      <c r="D186" s="17"/>
    </row>
    <row r="188" spans="1:4" ht="21" customHeight="1">
      <c r="A188" s="1" t="s">
        <v>238</v>
      </c>
    </row>
    <row r="189" spans="1:4">
      <c r="A189" s="3" t="s">
        <v>239</v>
      </c>
    </row>
    <row r="190" spans="1:4">
      <c r="A190" s="3" t="s">
        <v>240</v>
      </c>
    </row>
    <row r="191" spans="1:4">
      <c r="A191" s="3" t="s">
        <v>241</v>
      </c>
    </row>
    <row r="193" spans="1:9">
      <c r="B193" s="15" t="s">
        <v>242</v>
      </c>
      <c r="C193" s="15" t="s">
        <v>243</v>
      </c>
      <c r="D193" s="15" t="s">
        <v>244</v>
      </c>
      <c r="E193" s="15" t="s">
        <v>245</v>
      </c>
      <c r="F193" s="15" t="s">
        <v>246</v>
      </c>
      <c r="G193" s="15" t="s">
        <v>247</v>
      </c>
      <c r="H193" s="15" t="s">
        <v>248</v>
      </c>
    </row>
    <row r="194" spans="1:9">
      <c r="A194" s="29" t="s">
        <v>249</v>
      </c>
      <c r="B194" s="18"/>
      <c r="C194" s="18"/>
      <c r="D194" s="18"/>
      <c r="E194" s="18"/>
      <c r="F194" s="18"/>
      <c r="G194" s="18"/>
      <c r="H194" s="18"/>
      <c r="I194" s="17"/>
    </row>
    <row r="195" spans="1:9">
      <c r="A195" s="4" t="s">
        <v>185</v>
      </c>
      <c r="B195" s="22">
        <f>#VALUE!</f>
        <v>0</v>
      </c>
      <c r="C195" s="25"/>
      <c r="D195" s="25"/>
      <c r="E195" s="20">
        <f>#VALUE!</f>
        <v>0</v>
      </c>
      <c r="F195" s="25"/>
      <c r="G195" s="25"/>
      <c r="H195" s="25"/>
      <c r="I195" s="17"/>
    </row>
    <row r="196" spans="1:9">
      <c r="A196" s="4" t="s">
        <v>250</v>
      </c>
      <c r="B196" s="22">
        <f>#VALUE!</f>
        <v>0</v>
      </c>
      <c r="C196" s="25"/>
      <c r="D196" s="25"/>
      <c r="E196" s="20">
        <f>#VALUE!</f>
        <v>0</v>
      </c>
      <c r="F196" s="25"/>
      <c r="G196" s="25"/>
      <c r="H196" s="25"/>
      <c r="I196" s="17"/>
    </row>
    <row r="197" spans="1:9">
      <c r="A197" s="4" t="s">
        <v>251</v>
      </c>
      <c r="B197" s="22">
        <f>#VALUE!</f>
        <v>0</v>
      </c>
      <c r="C197" s="25"/>
      <c r="D197" s="25"/>
      <c r="E197" s="20">
        <f>#VALUE!</f>
        <v>0</v>
      </c>
      <c r="F197" s="25"/>
      <c r="G197" s="25"/>
      <c r="H197" s="25"/>
      <c r="I197" s="17"/>
    </row>
    <row r="198" spans="1:9">
      <c r="A198" s="29" t="s">
        <v>252</v>
      </c>
      <c r="B198" s="18"/>
      <c r="C198" s="18"/>
      <c r="D198" s="18"/>
      <c r="E198" s="18"/>
      <c r="F198" s="18"/>
      <c r="G198" s="18"/>
      <c r="H198" s="18"/>
      <c r="I198" s="17"/>
    </row>
    <row r="199" spans="1:9">
      <c r="A199" s="4" t="s">
        <v>186</v>
      </c>
      <c r="B199" s="22">
        <f>#VALUE!</f>
        <v>0</v>
      </c>
      <c r="C199" s="22">
        <f>#VALUE!</f>
        <v>0</v>
      </c>
      <c r="D199" s="25"/>
      <c r="E199" s="20">
        <f>#VALUE!</f>
        <v>0</v>
      </c>
      <c r="F199" s="25"/>
      <c r="G199" s="25"/>
      <c r="H199" s="25"/>
      <c r="I199" s="17"/>
    </row>
    <row r="200" spans="1:9">
      <c r="A200" s="4" t="s">
        <v>253</v>
      </c>
      <c r="B200" s="22">
        <f>#VALUE!</f>
        <v>0</v>
      </c>
      <c r="C200" s="22">
        <f>#VALUE!</f>
        <v>0</v>
      </c>
      <c r="D200" s="25"/>
      <c r="E200" s="20">
        <f>#VALUE!</f>
        <v>0</v>
      </c>
      <c r="F200" s="25"/>
      <c r="G200" s="25"/>
      <c r="H200" s="25"/>
      <c r="I200" s="17"/>
    </row>
    <row r="201" spans="1:9">
      <c r="A201" s="4" t="s">
        <v>254</v>
      </c>
      <c r="B201" s="22">
        <f>#VALUE!</f>
        <v>0</v>
      </c>
      <c r="C201" s="22">
        <f>#VALUE!</f>
        <v>0</v>
      </c>
      <c r="D201" s="25"/>
      <c r="E201" s="20">
        <f>#VALUE!</f>
        <v>0</v>
      </c>
      <c r="F201" s="25"/>
      <c r="G201" s="25"/>
      <c r="H201" s="25"/>
      <c r="I201" s="17"/>
    </row>
    <row r="202" spans="1:9">
      <c r="A202" s="29" t="s">
        <v>255</v>
      </c>
      <c r="B202" s="18"/>
      <c r="C202" s="18"/>
      <c r="D202" s="18"/>
      <c r="E202" s="18"/>
      <c r="F202" s="18"/>
      <c r="G202" s="18"/>
      <c r="H202" s="18"/>
      <c r="I202" s="17"/>
    </row>
    <row r="203" spans="1:9">
      <c r="A203" s="4" t="s">
        <v>231</v>
      </c>
      <c r="B203" s="22">
        <f>#VALUE!</f>
        <v>0</v>
      </c>
      <c r="C203" s="25"/>
      <c r="D203" s="25"/>
      <c r="E203" s="20">
        <f>#VALUE!</f>
        <v>0</v>
      </c>
      <c r="F203" s="25"/>
      <c r="G203" s="25"/>
      <c r="H203" s="25"/>
      <c r="I203" s="17"/>
    </row>
    <row r="204" spans="1:9">
      <c r="A204" s="4" t="s">
        <v>256</v>
      </c>
      <c r="B204" s="22">
        <f>#VALUE!</f>
        <v>0</v>
      </c>
      <c r="C204" s="25"/>
      <c r="D204" s="25"/>
      <c r="E204" s="20">
        <f>#VALUE!</f>
        <v>0</v>
      </c>
      <c r="F204" s="25"/>
      <c r="G204" s="25"/>
      <c r="H204" s="25"/>
      <c r="I204" s="17"/>
    </row>
    <row r="205" spans="1:9">
      <c r="A205" s="4" t="s">
        <v>257</v>
      </c>
      <c r="B205" s="22">
        <f>#VALUE!</f>
        <v>0</v>
      </c>
      <c r="C205" s="25"/>
      <c r="D205" s="25"/>
      <c r="E205" s="20">
        <f>#VALUE!</f>
        <v>0</v>
      </c>
      <c r="F205" s="25"/>
      <c r="G205" s="25"/>
      <c r="H205" s="25"/>
      <c r="I205" s="17"/>
    </row>
    <row r="206" spans="1:9">
      <c r="A206" s="29" t="s">
        <v>258</v>
      </c>
      <c r="B206" s="18"/>
      <c r="C206" s="18"/>
      <c r="D206" s="18"/>
      <c r="E206" s="18"/>
      <c r="F206" s="18"/>
      <c r="G206" s="18"/>
      <c r="H206" s="18"/>
      <c r="I206" s="17"/>
    </row>
    <row r="207" spans="1:9">
      <c r="A207" s="4" t="s">
        <v>187</v>
      </c>
      <c r="B207" s="22">
        <f>#VALUE!</f>
        <v>0</v>
      </c>
      <c r="C207" s="25"/>
      <c r="D207" s="25"/>
      <c r="E207" s="20">
        <f>#VALUE!</f>
        <v>0</v>
      </c>
      <c r="F207" s="25"/>
      <c r="G207" s="25"/>
      <c r="H207" s="25"/>
      <c r="I207" s="17"/>
    </row>
    <row r="208" spans="1:9">
      <c r="A208" s="4" t="s">
        <v>259</v>
      </c>
      <c r="B208" s="22">
        <f>#VALUE!</f>
        <v>0</v>
      </c>
      <c r="C208" s="25"/>
      <c r="D208" s="25"/>
      <c r="E208" s="20">
        <f>#VALUE!</f>
        <v>0</v>
      </c>
      <c r="F208" s="25"/>
      <c r="G208" s="25"/>
      <c r="H208" s="25"/>
      <c r="I208" s="17"/>
    </row>
    <row r="209" spans="1:9">
      <c r="A209" s="4" t="s">
        <v>260</v>
      </c>
      <c r="B209" s="22">
        <f>#VALUE!</f>
        <v>0</v>
      </c>
      <c r="C209" s="25"/>
      <c r="D209" s="25"/>
      <c r="E209" s="20">
        <f>#VALUE!</f>
        <v>0</v>
      </c>
      <c r="F209" s="25"/>
      <c r="G209" s="25"/>
      <c r="H209" s="25"/>
      <c r="I209" s="17"/>
    </row>
    <row r="210" spans="1:9">
      <c r="A210" s="29" t="s">
        <v>261</v>
      </c>
      <c r="B210" s="18"/>
      <c r="C210" s="18"/>
      <c r="D210" s="18"/>
      <c r="E210" s="18"/>
      <c r="F210" s="18"/>
      <c r="G210" s="18"/>
      <c r="H210" s="18"/>
      <c r="I210" s="17"/>
    </row>
    <row r="211" spans="1:9">
      <c r="A211" s="4" t="s">
        <v>188</v>
      </c>
      <c r="B211" s="22">
        <f>#VALUE!</f>
        <v>0</v>
      </c>
      <c r="C211" s="22">
        <f>#VALUE!</f>
        <v>0</v>
      </c>
      <c r="D211" s="25"/>
      <c r="E211" s="20">
        <f>#VALUE!</f>
        <v>0</v>
      </c>
      <c r="F211" s="25"/>
      <c r="G211" s="25"/>
      <c r="H211" s="25"/>
      <c r="I211" s="17"/>
    </row>
    <row r="212" spans="1:9">
      <c r="A212" s="4" t="s">
        <v>262</v>
      </c>
      <c r="B212" s="22">
        <f>#VALUE!</f>
        <v>0</v>
      </c>
      <c r="C212" s="22">
        <f>#VALUE!</f>
        <v>0</v>
      </c>
      <c r="D212" s="25"/>
      <c r="E212" s="20">
        <f>#VALUE!</f>
        <v>0</v>
      </c>
      <c r="F212" s="25"/>
      <c r="G212" s="25"/>
      <c r="H212" s="25"/>
      <c r="I212" s="17"/>
    </row>
    <row r="213" spans="1:9">
      <c r="A213" s="4" t="s">
        <v>263</v>
      </c>
      <c r="B213" s="22">
        <f>#VALUE!</f>
        <v>0</v>
      </c>
      <c r="C213" s="22">
        <f>#VALUE!</f>
        <v>0</v>
      </c>
      <c r="D213" s="25"/>
      <c r="E213" s="20">
        <f>#VALUE!</f>
        <v>0</v>
      </c>
      <c r="F213" s="25"/>
      <c r="G213" s="25"/>
      <c r="H213" s="25"/>
      <c r="I213" s="17"/>
    </row>
    <row r="214" spans="1:9">
      <c r="A214" s="29" t="s">
        <v>264</v>
      </c>
      <c r="B214" s="18"/>
      <c r="C214" s="18"/>
      <c r="D214" s="18"/>
      <c r="E214" s="18"/>
      <c r="F214" s="18"/>
      <c r="G214" s="18"/>
      <c r="H214" s="18"/>
      <c r="I214" s="17"/>
    </row>
    <row r="215" spans="1:9">
      <c r="A215" s="4" t="s">
        <v>232</v>
      </c>
      <c r="B215" s="22">
        <f>#VALUE!</f>
        <v>0</v>
      </c>
      <c r="C215" s="25"/>
      <c r="D215" s="25"/>
      <c r="E215" s="20">
        <f>#VALUE!</f>
        <v>0</v>
      </c>
      <c r="F215" s="25"/>
      <c r="G215" s="25"/>
      <c r="H215" s="25"/>
      <c r="I215" s="17"/>
    </row>
    <row r="216" spans="1:9">
      <c r="A216" s="4" t="s">
        <v>265</v>
      </c>
      <c r="B216" s="22">
        <f>#VALUE!</f>
        <v>0</v>
      </c>
      <c r="C216" s="25"/>
      <c r="D216" s="25"/>
      <c r="E216" s="20">
        <f>#VALUE!</f>
        <v>0</v>
      </c>
      <c r="F216" s="25"/>
      <c r="G216" s="25"/>
      <c r="H216" s="25"/>
      <c r="I216" s="17"/>
    </row>
    <row r="217" spans="1:9">
      <c r="A217" s="4" t="s">
        <v>266</v>
      </c>
      <c r="B217" s="22">
        <f>#VALUE!</f>
        <v>0</v>
      </c>
      <c r="C217" s="25"/>
      <c r="D217" s="25"/>
      <c r="E217" s="20">
        <f>#VALUE!</f>
        <v>0</v>
      </c>
      <c r="F217" s="25"/>
      <c r="G217" s="25"/>
      <c r="H217" s="25"/>
      <c r="I217" s="17"/>
    </row>
    <row r="218" spans="1:9">
      <c r="A218" s="29" t="s">
        <v>267</v>
      </c>
      <c r="B218" s="18"/>
      <c r="C218" s="18"/>
      <c r="D218" s="18"/>
      <c r="E218" s="18"/>
      <c r="F218" s="18"/>
      <c r="G218" s="18"/>
      <c r="H218" s="18"/>
      <c r="I218" s="17"/>
    </row>
    <row r="219" spans="1:9">
      <c r="A219" s="4" t="s">
        <v>189</v>
      </c>
      <c r="B219" s="22">
        <f>#VALUE!</f>
        <v>0</v>
      </c>
      <c r="C219" s="22">
        <f>#VALUE!</f>
        <v>0</v>
      </c>
      <c r="D219" s="25"/>
      <c r="E219" s="20">
        <f>#VALUE!</f>
        <v>0</v>
      </c>
      <c r="F219" s="25"/>
      <c r="G219" s="25"/>
      <c r="H219" s="25"/>
      <c r="I219" s="17"/>
    </row>
    <row r="220" spans="1:9">
      <c r="A220" s="4" t="s">
        <v>268</v>
      </c>
      <c r="B220" s="22">
        <f>#VALUE!</f>
        <v>0</v>
      </c>
      <c r="C220" s="22">
        <f>#VALUE!</f>
        <v>0</v>
      </c>
      <c r="D220" s="25"/>
      <c r="E220" s="20">
        <f>#VALUE!</f>
        <v>0</v>
      </c>
      <c r="F220" s="25"/>
      <c r="G220" s="25"/>
      <c r="H220" s="25"/>
      <c r="I220" s="17"/>
    </row>
    <row r="221" spans="1:9">
      <c r="A221" s="4" t="s">
        <v>269</v>
      </c>
      <c r="B221" s="22">
        <f>#VALUE!</f>
        <v>0</v>
      </c>
      <c r="C221" s="22">
        <f>#VALUE!</f>
        <v>0</v>
      </c>
      <c r="D221" s="25"/>
      <c r="E221" s="20">
        <f>#VALUE!</f>
        <v>0</v>
      </c>
      <c r="F221" s="25"/>
      <c r="G221" s="25"/>
      <c r="H221" s="25"/>
      <c r="I221" s="17"/>
    </row>
    <row r="222" spans="1:9">
      <c r="A222" s="29" t="s">
        <v>270</v>
      </c>
      <c r="B222" s="18"/>
      <c r="C222" s="18"/>
      <c r="D222" s="18"/>
      <c r="E222" s="18"/>
      <c r="F222" s="18"/>
      <c r="G222" s="18"/>
      <c r="H222" s="18"/>
      <c r="I222" s="17"/>
    </row>
    <row r="223" spans="1:9">
      <c r="A223" s="4" t="s">
        <v>190</v>
      </c>
      <c r="B223" s="22">
        <f>#VALUE!</f>
        <v>0</v>
      </c>
      <c r="C223" s="22">
        <f>#VALUE!</f>
        <v>0</v>
      </c>
      <c r="D223" s="25"/>
      <c r="E223" s="20">
        <f>#VALUE!</f>
        <v>0</v>
      </c>
      <c r="F223" s="25"/>
      <c r="G223" s="25"/>
      <c r="H223" s="25"/>
      <c r="I223" s="17"/>
    </row>
    <row r="224" spans="1:9">
      <c r="A224" s="29" t="s">
        <v>271</v>
      </c>
      <c r="B224" s="18"/>
      <c r="C224" s="18"/>
      <c r="D224" s="18"/>
      <c r="E224" s="18"/>
      <c r="F224" s="18"/>
      <c r="G224" s="18"/>
      <c r="H224" s="18"/>
      <c r="I224" s="17"/>
    </row>
    <row r="225" spans="1:9">
      <c r="A225" s="4" t="s">
        <v>210</v>
      </c>
      <c r="B225" s="22">
        <f>#VALUE!</f>
        <v>0</v>
      </c>
      <c r="C225" s="22">
        <f>#VALUE!</f>
        <v>0</v>
      </c>
      <c r="D225" s="25"/>
      <c r="E225" s="20">
        <f>#VALUE!</f>
        <v>0</v>
      </c>
      <c r="F225" s="25"/>
      <c r="G225" s="25"/>
      <c r="H225" s="25"/>
      <c r="I225" s="17"/>
    </row>
    <row r="226" spans="1:9">
      <c r="A226" s="29" t="s">
        <v>272</v>
      </c>
      <c r="B226" s="18"/>
      <c r="C226" s="18"/>
      <c r="D226" s="18"/>
      <c r="E226" s="18"/>
      <c r="F226" s="18"/>
      <c r="G226" s="18"/>
      <c r="H226" s="18"/>
      <c r="I226" s="17"/>
    </row>
    <row r="227" spans="1:9">
      <c r="A227" s="4" t="s">
        <v>191</v>
      </c>
      <c r="B227" s="22">
        <f>#VALUE!</f>
        <v>0</v>
      </c>
      <c r="C227" s="22">
        <f>#VALUE!</f>
        <v>0</v>
      </c>
      <c r="D227" s="22">
        <f>#VALUE!</f>
        <v>0</v>
      </c>
      <c r="E227" s="20">
        <f>#VALUE!</f>
        <v>0</v>
      </c>
      <c r="F227" s="25"/>
      <c r="G227" s="25"/>
      <c r="H227" s="25"/>
      <c r="I227" s="17"/>
    </row>
    <row r="228" spans="1:9">
      <c r="A228" s="4" t="s">
        <v>273</v>
      </c>
      <c r="B228" s="22">
        <f>#VALUE!</f>
        <v>0</v>
      </c>
      <c r="C228" s="22">
        <f>#VALUE!</f>
        <v>0</v>
      </c>
      <c r="D228" s="22">
        <f>#VALUE!</f>
        <v>0</v>
      </c>
      <c r="E228" s="20">
        <f>#VALUE!</f>
        <v>0</v>
      </c>
      <c r="F228" s="25"/>
      <c r="G228" s="25"/>
      <c r="H228" s="25"/>
      <c r="I228" s="17"/>
    </row>
    <row r="229" spans="1:9">
      <c r="A229" s="4" t="s">
        <v>274</v>
      </c>
      <c r="B229" s="22">
        <f>#VALUE!</f>
        <v>0</v>
      </c>
      <c r="C229" s="22">
        <f>#VALUE!</f>
        <v>0</v>
      </c>
      <c r="D229" s="22">
        <f>#VALUE!</f>
        <v>0</v>
      </c>
      <c r="E229" s="20">
        <f>#VALUE!</f>
        <v>0</v>
      </c>
      <c r="F229" s="25"/>
      <c r="G229" s="25"/>
      <c r="H229" s="25"/>
      <c r="I229" s="17"/>
    </row>
    <row r="230" spans="1:9">
      <c r="A230" s="29" t="s">
        <v>275</v>
      </c>
      <c r="B230" s="18"/>
      <c r="C230" s="18"/>
      <c r="D230" s="18"/>
      <c r="E230" s="18"/>
      <c r="F230" s="18"/>
      <c r="G230" s="18"/>
      <c r="H230" s="18"/>
      <c r="I230" s="17"/>
    </row>
    <row r="231" spans="1:9">
      <c r="A231" s="4" t="s">
        <v>192</v>
      </c>
      <c r="B231" s="22">
        <f>#VALUE!</f>
        <v>0</v>
      </c>
      <c r="C231" s="22">
        <f>#VALUE!</f>
        <v>0</v>
      </c>
      <c r="D231" s="22">
        <f>#VALUE!</f>
        <v>0</v>
      </c>
      <c r="E231" s="20">
        <f>#VALUE!</f>
        <v>0</v>
      </c>
      <c r="F231" s="25"/>
      <c r="G231" s="25"/>
      <c r="H231" s="25"/>
      <c r="I231" s="17"/>
    </row>
    <row r="232" spans="1:9">
      <c r="A232" s="4" t="s">
        <v>276</v>
      </c>
      <c r="B232" s="22">
        <f>#VALUE!</f>
        <v>0</v>
      </c>
      <c r="C232" s="22">
        <f>#VALUE!</f>
        <v>0</v>
      </c>
      <c r="D232" s="22">
        <f>#VALUE!</f>
        <v>0</v>
      </c>
      <c r="E232" s="20">
        <f>#VALUE!</f>
        <v>0</v>
      </c>
      <c r="F232" s="25"/>
      <c r="G232" s="25"/>
      <c r="H232" s="25"/>
      <c r="I232" s="17"/>
    </row>
    <row r="233" spans="1:9">
      <c r="A233" s="4" t="s">
        <v>277</v>
      </c>
      <c r="B233" s="22">
        <f>#VALUE!</f>
        <v>0</v>
      </c>
      <c r="C233" s="22">
        <f>#VALUE!</f>
        <v>0</v>
      </c>
      <c r="D233" s="22">
        <f>#VALUE!</f>
        <v>0</v>
      </c>
      <c r="E233" s="20">
        <f>#VALUE!</f>
        <v>0</v>
      </c>
      <c r="F233" s="25"/>
      <c r="G233" s="25"/>
      <c r="H233" s="25"/>
      <c r="I233" s="17"/>
    </row>
    <row r="234" spans="1:9">
      <c r="A234" s="29" t="s">
        <v>278</v>
      </c>
      <c r="B234" s="18"/>
      <c r="C234" s="18"/>
      <c r="D234" s="18"/>
      <c r="E234" s="18"/>
      <c r="F234" s="18"/>
      <c r="G234" s="18"/>
      <c r="H234" s="18"/>
      <c r="I234" s="17"/>
    </row>
    <row r="235" spans="1:9">
      <c r="A235" s="4" t="s">
        <v>193</v>
      </c>
      <c r="B235" s="22">
        <f>#VALUE!</f>
        <v>0</v>
      </c>
      <c r="C235" s="22">
        <f>#VALUE!</f>
        <v>0</v>
      </c>
      <c r="D235" s="22">
        <f>#VALUE!</f>
        <v>0</v>
      </c>
      <c r="E235" s="20">
        <f>#VALUE!</f>
        <v>0</v>
      </c>
      <c r="F235" s="20">
        <f>#VALUE!</f>
        <v>0</v>
      </c>
      <c r="G235" s="20">
        <f>#VALUE!</f>
        <v>0</v>
      </c>
      <c r="H235" s="22">
        <f>#VALUE!</f>
        <v>0</v>
      </c>
      <c r="I235" s="17"/>
    </row>
    <row r="236" spans="1:9">
      <c r="A236" s="4" t="s">
        <v>279</v>
      </c>
      <c r="B236" s="22">
        <f>#VALUE!</f>
        <v>0</v>
      </c>
      <c r="C236" s="22">
        <f>#VALUE!</f>
        <v>0</v>
      </c>
      <c r="D236" s="22">
        <f>#VALUE!</f>
        <v>0</v>
      </c>
      <c r="E236" s="20">
        <f>#VALUE!</f>
        <v>0</v>
      </c>
      <c r="F236" s="20">
        <f>#VALUE!</f>
        <v>0</v>
      </c>
      <c r="G236" s="20">
        <f>#VALUE!</f>
        <v>0</v>
      </c>
      <c r="H236" s="22">
        <f>#VALUE!</f>
        <v>0</v>
      </c>
      <c r="I236" s="17"/>
    </row>
    <row r="237" spans="1:9">
      <c r="A237" s="4" t="s">
        <v>280</v>
      </c>
      <c r="B237" s="22">
        <f>#VALUE!</f>
        <v>0</v>
      </c>
      <c r="C237" s="22">
        <f>#VALUE!</f>
        <v>0</v>
      </c>
      <c r="D237" s="22">
        <f>#VALUE!</f>
        <v>0</v>
      </c>
      <c r="E237" s="20">
        <f>#VALUE!</f>
        <v>0</v>
      </c>
      <c r="F237" s="20">
        <f>#VALUE!</f>
        <v>0</v>
      </c>
      <c r="G237" s="20">
        <f>#VALUE!</f>
        <v>0</v>
      </c>
      <c r="H237" s="22">
        <f>#VALUE!</f>
        <v>0</v>
      </c>
      <c r="I237" s="17"/>
    </row>
    <row r="238" spans="1:9">
      <c r="A238" s="29" t="s">
        <v>281</v>
      </c>
      <c r="B238" s="18"/>
      <c r="C238" s="18"/>
      <c r="D238" s="18"/>
      <c r="E238" s="18"/>
      <c r="F238" s="18"/>
      <c r="G238" s="18"/>
      <c r="H238" s="18"/>
      <c r="I238" s="17"/>
    </row>
    <row r="239" spans="1:9">
      <c r="A239" s="4" t="s">
        <v>194</v>
      </c>
      <c r="B239" s="22">
        <f>#VALUE!</f>
        <v>0</v>
      </c>
      <c r="C239" s="22">
        <f>#VALUE!</f>
        <v>0</v>
      </c>
      <c r="D239" s="22">
        <f>#VALUE!</f>
        <v>0</v>
      </c>
      <c r="E239" s="20">
        <f>#VALUE!</f>
        <v>0</v>
      </c>
      <c r="F239" s="20">
        <f>#VALUE!</f>
        <v>0</v>
      </c>
      <c r="G239" s="20">
        <f>#VALUE!</f>
        <v>0</v>
      </c>
      <c r="H239" s="22">
        <f>#VALUE!</f>
        <v>0</v>
      </c>
      <c r="I239" s="17"/>
    </row>
    <row r="240" spans="1:9">
      <c r="A240" s="4" t="s">
        <v>282</v>
      </c>
      <c r="B240" s="22">
        <f>#VALUE!</f>
        <v>0</v>
      </c>
      <c r="C240" s="22">
        <f>#VALUE!</f>
        <v>0</v>
      </c>
      <c r="D240" s="22">
        <f>#VALUE!</f>
        <v>0</v>
      </c>
      <c r="E240" s="20">
        <f>#VALUE!</f>
        <v>0</v>
      </c>
      <c r="F240" s="20">
        <f>#VALUE!</f>
        <v>0</v>
      </c>
      <c r="G240" s="20">
        <f>#VALUE!</f>
        <v>0</v>
      </c>
      <c r="H240" s="22">
        <f>#VALUE!</f>
        <v>0</v>
      </c>
      <c r="I240" s="17"/>
    </row>
    <row r="241" spans="1:9">
      <c r="A241" s="29" t="s">
        <v>283</v>
      </c>
      <c r="B241" s="18"/>
      <c r="C241" s="18"/>
      <c r="D241" s="18"/>
      <c r="E241" s="18"/>
      <c r="F241" s="18"/>
      <c r="G241" s="18"/>
      <c r="H241" s="18"/>
      <c r="I241" s="17"/>
    </row>
    <row r="242" spans="1:9">
      <c r="A242" s="4" t="s">
        <v>211</v>
      </c>
      <c r="B242" s="22">
        <f>#VALUE!</f>
        <v>0</v>
      </c>
      <c r="C242" s="22">
        <f>#VALUE!</f>
        <v>0</v>
      </c>
      <c r="D242" s="22">
        <f>#VALUE!</f>
        <v>0</v>
      </c>
      <c r="E242" s="20">
        <f>#VALUE!</f>
        <v>0</v>
      </c>
      <c r="F242" s="20">
        <f>#VALUE!</f>
        <v>0</v>
      </c>
      <c r="G242" s="20">
        <f>#VALUE!</f>
        <v>0</v>
      </c>
      <c r="H242" s="22">
        <f>#VALUE!</f>
        <v>0</v>
      </c>
      <c r="I242" s="17"/>
    </row>
    <row r="243" spans="1:9">
      <c r="A243" s="4" t="s">
        <v>284</v>
      </c>
      <c r="B243" s="22">
        <f>#VALUE!</f>
        <v>0</v>
      </c>
      <c r="C243" s="22">
        <f>#VALUE!</f>
        <v>0</v>
      </c>
      <c r="D243" s="22">
        <f>#VALUE!</f>
        <v>0</v>
      </c>
      <c r="E243" s="20">
        <f>#VALUE!</f>
        <v>0</v>
      </c>
      <c r="F243" s="20">
        <f>#VALUE!</f>
        <v>0</v>
      </c>
      <c r="G243" s="20">
        <f>#VALUE!</f>
        <v>0</v>
      </c>
      <c r="H243" s="22">
        <f>#VALUE!</f>
        <v>0</v>
      </c>
      <c r="I243" s="17"/>
    </row>
    <row r="244" spans="1:9">
      <c r="A244" s="29" t="s">
        <v>285</v>
      </c>
      <c r="B244" s="18"/>
      <c r="C244" s="18"/>
      <c r="D244" s="18"/>
      <c r="E244" s="18"/>
      <c r="F244" s="18"/>
      <c r="G244" s="18"/>
      <c r="H244" s="18"/>
      <c r="I244" s="17"/>
    </row>
    <row r="245" spans="1:9">
      <c r="A245" s="4" t="s">
        <v>233</v>
      </c>
      <c r="B245" s="22">
        <f>#VALUE!</f>
        <v>0</v>
      </c>
      <c r="C245" s="25"/>
      <c r="D245" s="25"/>
      <c r="E245" s="20">
        <f>#VALUE!</f>
        <v>0</v>
      </c>
      <c r="F245" s="25"/>
      <c r="G245" s="25"/>
      <c r="H245" s="25"/>
      <c r="I245" s="17"/>
    </row>
    <row r="246" spans="1:9">
      <c r="A246" s="4" t="s">
        <v>286</v>
      </c>
      <c r="B246" s="22">
        <f>#VALUE!</f>
        <v>0</v>
      </c>
      <c r="C246" s="25"/>
      <c r="D246" s="25"/>
      <c r="E246" s="20">
        <f>#VALUE!</f>
        <v>0</v>
      </c>
      <c r="F246" s="25"/>
      <c r="G246" s="25"/>
      <c r="H246" s="25"/>
      <c r="I246" s="17"/>
    </row>
    <row r="247" spans="1:9">
      <c r="A247" s="4" t="s">
        <v>287</v>
      </c>
      <c r="B247" s="22">
        <f>#VALUE!</f>
        <v>0</v>
      </c>
      <c r="C247" s="25"/>
      <c r="D247" s="25"/>
      <c r="E247" s="20">
        <f>#VALUE!</f>
        <v>0</v>
      </c>
      <c r="F247" s="25"/>
      <c r="G247" s="25"/>
      <c r="H247" s="25"/>
      <c r="I247" s="17"/>
    </row>
    <row r="248" spans="1:9">
      <c r="A248" s="29" t="s">
        <v>288</v>
      </c>
      <c r="B248" s="18"/>
      <c r="C248" s="18"/>
      <c r="D248" s="18"/>
      <c r="E248" s="18"/>
      <c r="F248" s="18"/>
      <c r="G248" s="18"/>
      <c r="H248" s="18"/>
      <c r="I248" s="17"/>
    </row>
    <row r="249" spans="1:9">
      <c r="A249" s="4" t="s">
        <v>234</v>
      </c>
      <c r="B249" s="22">
        <f>#VALUE!</f>
        <v>0</v>
      </c>
      <c r="C249" s="25"/>
      <c r="D249" s="25"/>
      <c r="E249" s="20">
        <f>#VALUE!</f>
        <v>0</v>
      </c>
      <c r="F249" s="25"/>
      <c r="G249" s="25"/>
      <c r="H249" s="25"/>
      <c r="I249" s="17"/>
    </row>
    <row r="250" spans="1:9">
      <c r="A250" s="4" t="s">
        <v>289</v>
      </c>
      <c r="B250" s="22">
        <f>#VALUE!</f>
        <v>0</v>
      </c>
      <c r="C250" s="25"/>
      <c r="D250" s="25"/>
      <c r="E250" s="20">
        <f>#VALUE!</f>
        <v>0</v>
      </c>
      <c r="F250" s="25"/>
      <c r="G250" s="25"/>
      <c r="H250" s="25"/>
      <c r="I250" s="17"/>
    </row>
    <row r="251" spans="1:9">
      <c r="A251" s="4" t="s">
        <v>290</v>
      </c>
      <c r="B251" s="22">
        <f>#VALUE!</f>
        <v>0</v>
      </c>
      <c r="C251" s="25"/>
      <c r="D251" s="25"/>
      <c r="E251" s="20">
        <f>#VALUE!</f>
        <v>0</v>
      </c>
      <c r="F251" s="25"/>
      <c r="G251" s="25"/>
      <c r="H251" s="25"/>
      <c r="I251" s="17"/>
    </row>
    <row r="252" spans="1:9">
      <c r="A252" s="29" t="s">
        <v>291</v>
      </c>
      <c r="B252" s="18"/>
      <c r="C252" s="18"/>
      <c r="D252" s="18"/>
      <c r="E252" s="18"/>
      <c r="F252" s="18"/>
      <c r="G252" s="18"/>
      <c r="H252" s="18"/>
      <c r="I252" s="17"/>
    </row>
    <row r="253" spans="1:9">
      <c r="A253" s="4" t="s">
        <v>235</v>
      </c>
      <c r="B253" s="22">
        <f>#VALUE!</f>
        <v>0</v>
      </c>
      <c r="C253" s="25"/>
      <c r="D253" s="25"/>
      <c r="E253" s="20">
        <f>#VALUE!</f>
        <v>0</v>
      </c>
      <c r="F253" s="25"/>
      <c r="G253" s="25"/>
      <c r="H253" s="25"/>
      <c r="I253" s="17"/>
    </row>
    <row r="254" spans="1:9">
      <c r="A254" s="4" t="s">
        <v>292</v>
      </c>
      <c r="B254" s="22">
        <f>#VALUE!</f>
        <v>0</v>
      </c>
      <c r="C254" s="25"/>
      <c r="D254" s="25"/>
      <c r="E254" s="20">
        <f>#VALUE!</f>
        <v>0</v>
      </c>
      <c r="F254" s="25"/>
      <c r="G254" s="25"/>
      <c r="H254" s="25"/>
      <c r="I254" s="17"/>
    </row>
    <row r="255" spans="1:9">
      <c r="A255" s="4" t="s">
        <v>293</v>
      </c>
      <c r="B255" s="22">
        <f>#VALUE!</f>
        <v>0</v>
      </c>
      <c r="C255" s="25"/>
      <c r="D255" s="25"/>
      <c r="E255" s="20">
        <f>#VALUE!</f>
        <v>0</v>
      </c>
      <c r="F255" s="25"/>
      <c r="G255" s="25"/>
      <c r="H255" s="25"/>
      <c r="I255" s="17"/>
    </row>
    <row r="256" spans="1:9">
      <c r="A256" s="29" t="s">
        <v>294</v>
      </c>
      <c r="B256" s="18"/>
      <c r="C256" s="18"/>
      <c r="D256" s="18"/>
      <c r="E256" s="18"/>
      <c r="F256" s="18"/>
      <c r="G256" s="18"/>
      <c r="H256" s="18"/>
      <c r="I256" s="17"/>
    </row>
    <row r="257" spans="1:9">
      <c r="A257" s="4" t="s">
        <v>236</v>
      </c>
      <c r="B257" s="22">
        <f>#VALUE!</f>
        <v>0</v>
      </c>
      <c r="C257" s="25"/>
      <c r="D257" s="25"/>
      <c r="E257" s="20">
        <f>#VALUE!</f>
        <v>0</v>
      </c>
      <c r="F257" s="25"/>
      <c r="G257" s="25"/>
      <c r="H257" s="25"/>
      <c r="I257" s="17"/>
    </row>
    <row r="258" spans="1:9">
      <c r="A258" s="4" t="s">
        <v>295</v>
      </c>
      <c r="B258" s="22">
        <f>#VALUE!</f>
        <v>0</v>
      </c>
      <c r="C258" s="25"/>
      <c r="D258" s="25"/>
      <c r="E258" s="20">
        <f>#VALUE!</f>
        <v>0</v>
      </c>
      <c r="F258" s="25"/>
      <c r="G258" s="25"/>
      <c r="H258" s="25"/>
      <c r="I258" s="17"/>
    </row>
    <row r="259" spans="1:9">
      <c r="A259" s="4" t="s">
        <v>296</v>
      </c>
      <c r="B259" s="22">
        <f>#VALUE!</f>
        <v>0</v>
      </c>
      <c r="C259" s="25"/>
      <c r="D259" s="25"/>
      <c r="E259" s="20">
        <f>#VALUE!</f>
        <v>0</v>
      </c>
      <c r="F259" s="25"/>
      <c r="G259" s="25"/>
      <c r="H259" s="25"/>
      <c r="I259" s="17"/>
    </row>
    <row r="260" spans="1:9">
      <c r="A260" s="29" t="s">
        <v>297</v>
      </c>
      <c r="B260" s="18"/>
      <c r="C260" s="18"/>
      <c r="D260" s="18"/>
      <c r="E260" s="18"/>
      <c r="F260" s="18"/>
      <c r="G260" s="18"/>
      <c r="H260" s="18"/>
      <c r="I260" s="17"/>
    </row>
    <row r="261" spans="1:9">
      <c r="A261" s="4" t="s">
        <v>237</v>
      </c>
      <c r="B261" s="22">
        <f>#VALUE!</f>
        <v>0</v>
      </c>
      <c r="C261" s="22">
        <f>#VALUE!</f>
        <v>0</v>
      </c>
      <c r="D261" s="22">
        <f>#VALUE!</f>
        <v>0</v>
      </c>
      <c r="E261" s="20">
        <f>#VALUE!</f>
        <v>0</v>
      </c>
      <c r="F261" s="25"/>
      <c r="G261" s="25"/>
      <c r="H261" s="25"/>
      <c r="I261" s="17"/>
    </row>
    <row r="262" spans="1:9">
      <c r="A262" s="4" t="s">
        <v>298</v>
      </c>
      <c r="B262" s="22">
        <f>#VALUE!</f>
        <v>0</v>
      </c>
      <c r="C262" s="22">
        <f>#VALUE!</f>
        <v>0</v>
      </c>
      <c r="D262" s="22">
        <f>#VALUE!</f>
        <v>0</v>
      </c>
      <c r="E262" s="20">
        <f>#VALUE!</f>
        <v>0</v>
      </c>
      <c r="F262" s="25"/>
      <c r="G262" s="25"/>
      <c r="H262" s="25"/>
      <c r="I262" s="17"/>
    </row>
    <row r="263" spans="1:9">
      <c r="A263" s="4" t="s">
        <v>299</v>
      </c>
      <c r="B263" s="22">
        <f>#VALUE!</f>
        <v>0</v>
      </c>
      <c r="C263" s="22">
        <f>#VALUE!</f>
        <v>0</v>
      </c>
      <c r="D263" s="22">
        <f>#VALUE!</f>
        <v>0</v>
      </c>
      <c r="E263" s="20">
        <f>#VALUE!</f>
        <v>0</v>
      </c>
      <c r="F263" s="25"/>
      <c r="G263" s="25"/>
      <c r="H263" s="25"/>
      <c r="I263" s="17"/>
    </row>
    <row r="264" spans="1:9">
      <c r="A264" s="29" t="s">
        <v>300</v>
      </c>
      <c r="B264" s="18"/>
      <c r="C264" s="18"/>
      <c r="D264" s="18"/>
      <c r="E264" s="18"/>
      <c r="F264" s="18"/>
      <c r="G264" s="18"/>
      <c r="H264" s="18"/>
      <c r="I264" s="17"/>
    </row>
    <row r="265" spans="1:9">
      <c r="A265" s="4" t="s">
        <v>195</v>
      </c>
      <c r="B265" s="22">
        <f>#VALUE!</f>
        <v>0</v>
      </c>
      <c r="C265" s="25"/>
      <c r="D265" s="25"/>
      <c r="E265" s="20">
        <f>#VALUE!</f>
        <v>0</v>
      </c>
      <c r="F265" s="25"/>
      <c r="G265" s="25"/>
      <c r="H265" s="25"/>
      <c r="I265" s="17"/>
    </row>
    <row r="266" spans="1:9">
      <c r="A266" s="4" t="s">
        <v>301</v>
      </c>
      <c r="B266" s="22">
        <f>#VALUE!</f>
        <v>0</v>
      </c>
      <c r="C266" s="25"/>
      <c r="D266" s="25"/>
      <c r="E266" s="20">
        <f>#VALUE!</f>
        <v>0</v>
      </c>
      <c r="F266" s="25"/>
      <c r="G266" s="25"/>
      <c r="H266" s="25"/>
      <c r="I266" s="17"/>
    </row>
    <row r="267" spans="1:9">
      <c r="A267" s="4" t="s">
        <v>302</v>
      </c>
      <c r="B267" s="22">
        <f>#VALUE!</f>
        <v>0</v>
      </c>
      <c r="C267" s="25"/>
      <c r="D267" s="25"/>
      <c r="E267" s="20">
        <f>#VALUE!</f>
        <v>0</v>
      </c>
      <c r="F267" s="25"/>
      <c r="G267" s="25"/>
      <c r="H267" s="25"/>
      <c r="I267" s="17"/>
    </row>
    <row r="268" spans="1:9">
      <c r="A268" s="29" t="s">
        <v>303</v>
      </c>
      <c r="B268" s="18"/>
      <c r="C268" s="18"/>
      <c r="D268" s="18"/>
      <c r="E268" s="18"/>
      <c r="F268" s="18"/>
      <c r="G268" s="18"/>
      <c r="H268" s="18"/>
      <c r="I268" s="17"/>
    </row>
    <row r="269" spans="1:9">
      <c r="A269" s="4" t="s">
        <v>196</v>
      </c>
      <c r="B269" s="22">
        <f>#VALUE!</f>
        <v>0</v>
      </c>
      <c r="C269" s="25"/>
      <c r="D269" s="25"/>
      <c r="E269" s="20">
        <f>#VALUE!</f>
        <v>0</v>
      </c>
      <c r="F269" s="25"/>
      <c r="G269" s="25"/>
      <c r="H269" s="25"/>
      <c r="I269" s="17"/>
    </row>
    <row r="270" spans="1:9">
      <c r="A270" s="4" t="s">
        <v>304</v>
      </c>
      <c r="B270" s="22">
        <f>#VALUE!</f>
        <v>0</v>
      </c>
      <c r="C270" s="25"/>
      <c r="D270" s="25"/>
      <c r="E270" s="20">
        <f>#VALUE!</f>
        <v>0</v>
      </c>
      <c r="F270" s="25"/>
      <c r="G270" s="25"/>
      <c r="H270" s="25"/>
      <c r="I270" s="17"/>
    </row>
    <row r="271" spans="1:9">
      <c r="A271" s="29" t="s">
        <v>305</v>
      </c>
      <c r="B271" s="18"/>
      <c r="C271" s="18"/>
      <c r="D271" s="18"/>
      <c r="E271" s="18"/>
      <c r="F271" s="18"/>
      <c r="G271" s="18"/>
      <c r="H271" s="18"/>
      <c r="I271" s="17"/>
    </row>
    <row r="272" spans="1:9">
      <c r="A272" s="4" t="s">
        <v>197</v>
      </c>
      <c r="B272" s="22">
        <f>#VALUE!</f>
        <v>0</v>
      </c>
      <c r="C272" s="25"/>
      <c r="D272" s="25"/>
      <c r="E272" s="20">
        <f>#VALUE!</f>
        <v>0</v>
      </c>
      <c r="F272" s="25"/>
      <c r="G272" s="25"/>
      <c r="H272" s="22">
        <f>#VALUE!</f>
        <v>0</v>
      </c>
      <c r="I272" s="17"/>
    </row>
    <row r="273" spans="1:9">
      <c r="A273" s="4" t="s">
        <v>306</v>
      </c>
      <c r="B273" s="22">
        <f>#VALUE!</f>
        <v>0</v>
      </c>
      <c r="C273" s="25"/>
      <c r="D273" s="25"/>
      <c r="E273" s="20">
        <f>#VALUE!</f>
        <v>0</v>
      </c>
      <c r="F273" s="25"/>
      <c r="G273" s="25"/>
      <c r="H273" s="22">
        <f>#VALUE!</f>
        <v>0</v>
      </c>
      <c r="I273" s="17"/>
    </row>
    <row r="274" spans="1:9">
      <c r="A274" s="4" t="s">
        <v>307</v>
      </c>
      <c r="B274" s="22">
        <f>#VALUE!</f>
        <v>0</v>
      </c>
      <c r="C274" s="25"/>
      <c r="D274" s="25"/>
      <c r="E274" s="20">
        <f>#VALUE!</f>
        <v>0</v>
      </c>
      <c r="F274" s="25"/>
      <c r="G274" s="25"/>
      <c r="H274" s="22">
        <f>#VALUE!</f>
        <v>0</v>
      </c>
      <c r="I274" s="17"/>
    </row>
    <row r="275" spans="1:9">
      <c r="A275" s="29" t="s">
        <v>308</v>
      </c>
      <c r="B275" s="18"/>
      <c r="C275" s="18"/>
      <c r="D275" s="18"/>
      <c r="E275" s="18"/>
      <c r="F275" s="18"/>
      <c r="G275" s="18"/>
      <c r="H275" s="18"/>
      <c r="I275" s="17"/>
    </row>
    <row r="276" spans="1:9">
      <c r="A276" s="4" t="s">
        <v>198</v>
      </c>
      <c r="B276" s="22">
        <f>#VALUE!</f>
        <v>0</v>
      </c>
      <c r="C276" s="25"/>
      <c r="D276" s="25"/>
      <c r="E276" s="20">
        <f>#VALUE!</f>
        <v>0</v>
      </c>
      <c r="F276" s="25"/>
      <c r="G276" s="25"/>
      <c r="H276" s="25"/>
      <c r="I276" s="17"/>
    </row>
    <row r="277" spans="1:9">
      <c r="A277" s="29" t="s">
        <v>309</v>
      </c>
      <c r="B277" s="18"/>
      <c r="C277" s="18"/>
      <c r="D277" s="18"/>
      <c r="E277" s="18"/>
      <c r="F277" s="18"/>
      <c r="G277" s="18"/>
      <c r="H277" s="18"/>
      <c r="I277" s="17"/>
    </row>
    <row r="278" spans="1:9">
      <c r="A278" s="4" t="s">
        <v>199</v>
      </c>
      <c r="B278" s="22">
        <f>#VALUE!</f>
        <v>0</v>
      </c>
      <c r="C278" s="22">
        <f>#VALUE!</f>
        <v>0</v>
      </c>
      <c r="D278" s="22">
        <f>#VALUE!</f>
        <v>0</v>
      </c>
      <c r="E278" s="20">
        <f>#VALUE!</f>
        <v>0</v>
      </c>
      <c r="F278" s="25"/>
      <c r="G278" s="25"/>
      <c r="H278" s="22">
        <f>#VALUE!</f>
        <v>0</v>
      </c>
      <c r="I278" s="17"/>
    </row>
    <row r="279" spans="1:9">
      <c r="A279" s="4" t="s">
        <v>310</v>
      </c>
      <c r="B279" s="22">
        <f>#VALUE!</f>
        <v>0</v>
      </c>
      <c r="C279" s="22">
        <f>#VALUE!</f>
        <v>0</v>
      </c>
      <c r="D279" s="22">
        <f>#VALUE!</f>
        <v>0</v>
      </c>
      <c r="E279" s="20">
        <f>#VALUE!</f>
        <v>0</v>
      </c>
      <c r="F279" s="25"/>
      <c r="G279" s="25"/>
      <c r="H279" s="22">
        <f>#VALUE!</f>
        <v>0</v>
      </c>
      <c r="I279" s="17"/>
    </row>
    <row r="280" spans="1:9">
      <c r="A280" s="4" t="s">
        <v>311</v>
      </c>
      <c r="B280" s="22">
        <f>#VALUE!</f>
        <v>0</v>
      </c>
      <c r="C280" s="22">
        <f>#VALUE!</f>
        <v>0</v>
      </c>
      <c r="D280" s="22">
        <f>#VALUE!</f>
        <v>0</v>
      </c>
      <c r="E280" s="20">
        <f>#VALUE!</f>
        <v>0</v>
      </c>
      <c r="F280" s="25"/>
      <c r="G280" s="25"/>
      <c r="H280" s="22">
        <f>#VALUE!</f>
        <v>0</v>
      </c>
      <c r="I280" s="17"/>
    </row>
    <row r="281" spans="1:9">
      <c r="A281" s="29" t="s">
        <v>312</v>
      </c>
      <c r="B281" s="18"/>
      <c r="C281" s="18"/>
      <c r="D281" s="18"/>
      <c r="E281" s="18"/>
      <c r="F281" s="18"/>
      <c r="G281" s="18"/>
      <c r="H281" s="18"/>
      <c r="I281" s="17"/>
    </row>
    <row r="282" spans="1:9">
      <c r="A282" s="4" t="s">
        <v>200</v>
      </c>
      <c r="B282" s="22">
        <f>#VALUE!</f>
        <v>0</v>
      </c>
      <c r="C282" s="22">
        <f>#VALUE!</f>
        <v>0</v>
      </c>
      <c r="D282" s="22">
        <f>#VALUE!</f>
        <v>0</v>
      </c>
      <c r="E282" s="20">
        <f>#VALUE!</f>
        <v>0</v>
      </c>
      <c r="F282" s="25"/>
      <c r="G282" s="25"/>
      <c r="H282" s="25"/>
      <c r="I282" s="17"/>
    </row>
    <row r="283" spans="1:9">
      <c r="A283" s="29" t="s">
        <v>313</v>
      </c>
      <c r="B283" s="18"/>
      <c r="C283" s="18"/>
      <c r="D283" s="18"/>
      <c r="E283" s="18"/>
      <c r="F283" s="18"/>
      <c r="G283" s="18"/>
      <c r="H283" s="18"/>
      <c r="I283" s="17"/>
    </row>
    <row r="284" spans="1:9">
      <c r="A284" s="4" t="s">
        <v>201</v>
      </c>
      <c r="B284" s="22">
        <f>#VALUE!</f>
        <v>0</v>
      </c>
      <c r="C284" s="25"/>
      <c r="D284" s="25"/>
      <c r="E284" s="20">
        <f>#VALUE!</f>
        <v>0</v>
      </c>
      <c r="F284" s="25"/>
      <c r="G284" s="25"/>
      <c r="H284" s="22">
        <f>#VALUE!</f>
        <v>0</v>
      </c>
      <c r="I284" s="17"/>
    </row>
    <row r="285" spans="1:9">
      <c r="A285" s="4" t="s">
        <v>314</v>
      </c>
      <c r="B285" s="22">
        <f>#VALUE!</f>
        <v>0</v>
      </c>
      <c r="C285" s="25"/>
      <c r="D285" s="25"/>
      <c r="E285" s="20">
        <f>#VALUE!</f>
        <v>0</v>
      </c>
      <c r="F285" s="25"/>
      <c r="G285" s="25"/>
      <c r="H285" s="22">
        <f>#VALUE!</f>
        <v>0</v>
      </c>
      <c r="I285" s="17"/>
    </row>
    <row r="286" spans="1:9">
      <c r="A286" s="29" t="s">
        <v>315</v>
      </c>
      <c r="B286" s="18"/>
      <c r="C286" s="18"/>
      <c r="D286" s="18"/>
      <c r="E286" s="18"/>
      <c r="F286" s="18"/>
      <c r="G286" s="18"/>
      <c r="H286" s="18"/>
      <c r="I286" s="17"/>
    </row>
    <row r="287" spans="1:9">
      <c r="A287" s="4" t="s">
        <v>202</v>
      </c>
      <c r="B287" s="22">
        <f>#VALUE!</f>
        <v>0</v>
      </c>
      <c r="C287" s="25"/>
      <c r="D287" s="25"/>
      <c r="E287" s="20">
        <f>#VALUE!</f>
        <v>0</v>
      </c>
      <c r="F287" s="25"/>
      <c r="G287" s="25"/>
      <c r="H287" s="25"/>
      <c r="I287" s="17"/>
    </row>
    <row r="288" spans="1:9">
      <c r="A288" s="29" t="s">
        <v>316</v>
      </c>
      <c r="B288" s="18"/>
      <c r="C288" s="18"/>
      <c r="D288" s="18"/>
      <c r="E288" s="18"/>
      <c r="F288" s="18"/>
      <c r="G288" s="18"/>
      <c r="H288" s="18"/>
      <c r="I288" s="17"/>
    </row>
    <row r="289" spans="1:9">
      <c r="A289" s="4" t="s">
        <v>203</v>
      </c>
      <c r="B289" s="22">
        <f>#VALUE!</f>
        <v>0</v>
      </c>
      <c r="C289" s="22">
        <f>#VALUE!</f>
        <v>0</v>
      </c>
      <c r="D289" s="22">
        <f>#VALUE!</f>
        <v>0</v>
      </c>
      <c r="E289" s="20">
        <f>#VALUE!</f>
        <v>0</v>
      </c>
      <c r="F289" s="25"/>
      <c r="G289" s="25"/>
      <c r="H289" s="22">
        <f>#VALUE!</f>
        <v>0</v>
      </c>
      <c r="I289" s="17"/>
    </row>
    <row r="290" spans="1:9">
      <c r="A290" s="4" t="s">
        <v>317</v>
      </c>
      <c r="B290" s="22">
        <f>#VALUE!</f>
        <v>0</v>
      </c>
      <c r="C290" s="22">
        <f>#VALUE!</f>
        <v>0</v>
      </c>
      <c r="D290" s="22">
        <f>#VALUE!</f>
        <v>0</v>
      </c>
      <c r="E290" s="20">
        <f>#VALUE!</f>
        <v>0</v>
      </c>
      <c r="F290" s="25"/>
      <c r="G290" s="25"/>
      <c r="H290" s="22">
        <f>#VALUE!</f>
        <v>0</v>
      </c>
      <c r="I290" s="17"/>
    </row>
    <row r="291" spans="1:9">
      <c r="A291" s="29" t="s">
        <v>318</v>
      </c>
      <c r="B291" s="18"/>
      <c r="C291" s="18"/>
      <c r="D291" s="18"/>
      <c r="E291" s="18"/>
      <c r="F291" s="18"/>
      <c r="G291" s="18"/>
      <c r="H291" s="18"/>
      <c r="I291" s="17"/>
    </row>
    <row r="292" spans="1:9">
      <c r="A292" s="4" t="s">
        <v>204</v>
      </c>
      <c r="B292" s="22">
        <f>#VALUE!</f>
        <v>0</v>
      </c>
      <c r="C292" s="22">
        <f>#VALUE!</f>
        <v>0</v>
      </c>
      <c r="D292" s="22">
        <f>#VALUE!</f>
        <v>0</v>
      </c>
      <c r="E292" s="20">
        <f>#VALUE!</f>
        <v>0</v>
      </c>
      <c r="F292" s="25"/>
      <c r="G292" s="25"/>
      <c r="H292" s="25"/>
      <c r="I292" s="17"/>
    </row>
    <row r="293" spans="1:9">
      <c r="A293" s="29" t="s">
        <v>319</v>
      </c>
      <c r="B293" s="18"/>
      <c r="C293" s="18"/>
      <c r="D293" s="18"/>
      <c r="E293" s="18"/>
      <c r="F293" s="18"/>
      <c r="G293" s="18"/>
      <c r="H293" s="18"/>
      <c r="I293" s="17"/>
    </row>
    <row r="294" spans="1:9">
      <c r="A294" s="4" t="s">
        <v>212</v>
      </c>
      <c r="B294" s="22">
        <f>#VALUE!</f>
        <v>0</v>
      </c>
      <c r="C294" s="25"/>
      <c r="D294" s="25"/>
      <c r="E294" s="20">
        <f>#VALUE!</f>
        <v>0</v>
      </c>
      <c r="F294" s="25"/>
      <c r="G294" s="25"/>
      <c r="H294" s="22">
        <f>#VALUE!</f>
        <v>0</v>
      </c>
      <c r="I294" s="17"/>
    </row>
    <row r="295" spans="1:9">
      <c r="A295" s="4" t="s">
        <v>320</v>
      </c>
      <c r="B295" s="22">
        <f>#VALUE!</f>
        <v>0</v>
      </c>
      <c r="C295" s="25"/>
      <c r="D295" s="25"/>
      <c r="E295" s="20">
        <f>#VALUE!</f>
        <v>0</v>
      </c>
      <c r="F295" s="25"/>
      <c r="G295" s="25"/>
      <c r="H295" s="22">
        <f>#VALUE!</f>
        <v>0</v>
      </c>
      <c r="I295" s="17"/>
    </row>
    <row r="296" spans="1:9">
      <c r="A296" s="29" t="s">
        <v>321</v>
      </c>
      <c r="B296" s="18"/>
      <c r="C296" s="18"/>
      <c r="D296" s="18"/>
      <c r="E296" s="18"/>
      <c r="F296" s="18"/>
      <c r="G296" s="18"/>
      <c r="H296" s="18"/>
      <c r="I296" s="17"/>
    </row>
    <row r="297" spans="1:9">
      <c r="A297" s="4" t="s">
        <v>213</v>
      </c>
      <c r="B297" s="22">
        <f>#VALUE!</f>
        <v>0</v>
      </c>
      <c r="C297" s="25"/>
      <c r="D297" s="25"/>
      <c r="E297" s="20">
        <f>#VALUE!</f>
        <v>0</v>
      </c>
      <c r="F297" s="25"/>
      <c r="G297" s="25"/>
      <c r="H297" s="25"/>
      <c r="I297" s="17"/>
    </row>
    <row r="298" spans="1:9">
      <c r="A298" s="29" t="s">
        <v>322</v>
      </c>
      <c r="B298" s="18"/>
      <c r="C298" s="18"/>
      <c r="D298" s="18"/>
      <c r="E298" s="18"/>
      <c r="F298" s="18"/>
      <c r="G298" s="18"/>
      <c r="H298" s="18"/>
      <c r="I298" s="17"/>
    </row>
    <row r="299" spans="1:9">
      <c r="A299" s="4" t="s">
        <v>214</v>
      </c>
      <c r="B299" s="22">
        <f>#VALUE!</f>
        <v>0</v>
      </c>
      <c r="C299" s="22">
        <f>#VALUE!</f>
        <v>0</v>
      </c>
      <c r="D299" s="22">
        <f>#VALUE!</f>
        <v>0</v>
      </c>
      <c r="E299" s="20">
        <f>#VALUE!</f>
        <v>0</v>
      </c>
      <c r="F299" s="25"/>
      <c r="G299" s="25"/>
      <c r="H299" s="22">
        <f>#VALUE!</f>
        <v>0</v>
      </c>
      <c r="I299" s="17"/>
    </row>
    <row r="300" spans="1:9">
      <c r="A300" s="4" t="s">
        <v>323</v>
      </c>
      <c r="B300" s="22">
        <f>#VALUE!</f>
        <v>0</v>
      </c>
      <c r="C300" s="22">
        <f>#VALUE!</f>
        <v>0</v>
      </c>
      <c r="D300" s="22">
        <f>#VALUE!</f>
        <v>0</v>
      </c>
      <c r="E300" s="20">
        <f>#VALUE!</f>
        <v>0</v>
      </c>
      <c r="F300" s="25"/>
      <c r="G300" s="25"/>
      <c r="H300" s="22">
        <f>#VALUE!</f>
        <v>0</v>
      </c>
      <c r="I300" s="17"/>
    </row>
    <row r="301" spans="1:9">
      <c r="A301" s="29" t="s">
        <v>324</v>
      </c>
      <c r="B301" s="18"/>
      <c r="C301" s="18"/>
      <c r="D301" s="18"/>
      <c r="E301" s="18"/>
      <c r="F301" s="18"/>
      <c r="G301" s="18"/>
      <c r="H301" s="18"/>
      <c r="I301" s="17"/>
    </row>
    <row r="302" spans="1:9">
      <c r="A302" s="4" t="s">
        <v>215</v>
      </c>
      <c r="B302" s="22">
        <f>#VALUE!</f>
        <v>0</v>
      </c>
      <c r="C302" s="22">
        <f>#VALUE!</f>
        <v>0</v>
      </c>
      <c r="D302" s="22">
        <f>#VALUE!</f>
        <v>0</v>
      </c>
      <c r="E302" s="20">
        <f>#VALUE!</f>
        <v>0</v>
      </c>
      <c r="F302" s="25"/>
      <c r="G302" s="25"/>
      <c r="H302" s="25"/>
      <c r="I302" s="17"/>
    </row>
    <row r="304" spans="1:9" ht="21" customHeight="1">
      <c r="A304" s="1" t="s">
        <v>325</v>
      </c>
    </row>
    <row r="305" spans="1:9">
      <c r="A305" s="3" t="s">
        <v>239</v>
      </c>
    </row>
    <row r="307" spans="1:9">
      <c r="B307" s="15" t="s">
        <v>326</v>
      </c>
    </row>
    <row r="308" spans="1:9">
      <c r="A308" s="4" t="s">
        <v>327</v>
      </c>
      <c r="B308" s="20">
        <f>#VALUE!</f>
        <v>0</v>
      </c>
      <c r="C308" s="17"/>
    </row>
    <row r="310" spans="1:9" ht="21" customHeight="1">
      <c r="A310" s="1" t="s">
        <v>328</v>
      </c>
    </row>
    <row r="312" spans="1:9">
      <c r="B312" s="15" t="s">
        <v>329</v>
      </c>
      <c r="C312" s="15" t="s">
        <v>330</v>
      </c>
      <c r="D312" s="15" t="s">
        <v>331</v>
      </c>
      <c r="E312" s="15" t="s">
        <v>332</v>
      </c>
    </row>
    <row r="313" spans="1:9">
      <c r="A313" s="4" t="s">
        <v>333</v>
      </c>
      <c r="B313" s="20">
        <f>#VALUE!</f>
        <v>0</v>
      </c>
      <c r="C313" s="20">
        <f>#VALUE!</f>
        <v>0</v>
      </c>
      <c r="D313" s="27">
        <f>#VALUE!</f>
        <v>0</v>
      </c>
      <c r="E313" s="20">
        <f>#VALUE!</f>
        <v>0</v>
      </c>
      <c r="F313" s="17"/>
    </row>
    <row r="315" spans="1:9" ht="21" customHeight="1">
      <c r="A315" s="1" t="s">
        <v>334</v>
      </c>
    </row>
    <row r="316" spans="1:9">
      <c r="A316" s="3" t="s">
        <v>335</v>
      </c>
    </row>
    <row r="317" spans="1:9">
      <c r="A317" s="3" t="s">
        <v>336</v>
      </c>
    </row>
    <row r="318" spans="1:9">
      <c r="A318" s="3" t="s">
        <v>337</v>
      </c>
    </row>
    <row r="320" spans="1:9">
      <c r="B320" s="15" t="s">
        <v>338</v>
      </c>
      <c r="C320" s="15" t="s">
        <v>339</v>
      </c>
      <c r="D320" s="15" t="s">
        <v>340</v>
      </c>
      <c r="E320" s="15" t="s">
        <v>341</v>
      </c>
      <c r="F320" s="15" t="s">
        <v>342</v>
      </c>
      <c r="G320" s="15" t="s">
        <v>343</v>
      </c>
      <c r="H320" s="15" t="s">
        <v>344</v>
      </c>
      <c r="I320" s="15" t="s">
        <v>345</v>
      </c>
    </row>
    <row r="321" spans="1:10">
      <c r="A321" s="4" t="s">
        <v>346</v>
      </c>
      <c r="B321" s="27">
        <f>#VALUE!</f>
        <v>0</v>
      </c>
      <c r="C321" s="27">
        <f>#VALUE!</f>
        <v>0</v>
      </c>
      <c r="D321" s="27">
        <f>#VALUE!</f>
        <v>0</v>
      </c>
      <c r="E321" s="27">
        <f>#VALUE!</f>
        <v>0</v>
      </c>
      <c r="F321" s="27">
        <f>#VALUE!</f>
        <v>0</v>
      </c>
      <c r="G321" s="27">
        <f>#VALUE!</f>
        <v>0</v>
      </c>
      <c r="H321" s="27">
        <f>#VALUE!</f>
        <v>0</v>
      </c>
      <c r="I321" s="27">
        <f>#VALUE!</f>
        <v>0</v>
      </c>
      <c r="J321" s="17"/>
    </row>
    <row r="322" spans="1:10">
      <c r="A322" s="4" t="s">
        <v>347</v>
      </c>
      <c r="B322" s="27">
        <f>#VALUE!</f>
        <v>0</v>
      </c>
      <c r="C322" s="27">
        <f>#VALUE!</f>
        <v>0</v>
      </c>
      <c r="D322" s="27">
        <f>#VALUE!</f>
        <v>0</v>
      </c>
      <c r="E322" s="27">
        <f>#VALUE!</f>
        <v>0</v>
      </c>
      <c r="F322" s="27">
        <f>#VALUE!</f>
        <v>0</v>
      </c>
      <c r="G322" s="27">
        <f>#VALUE!</f>
        <v>0</v>
      </c>
      <c r="H322" s="27">
        <f>#VALUE!</f>
        <v>0</v>
      </c>
      <c r="I322" s="25"/>
      <c r="J322" s="17"/>
    </row>
    <row r="323" spans="1:10">
      <c r="A323" s="4" t="s">
        <v>348</v>
      </c>
      <c r="B323" s="27">
        <f>#VALUE!</f>
        <v>0</v>
      </c>
      <c r="C323" s="27">
        <f>#VALUE!</f>
        <v>0</v>
      </c>
      <c r="D323" s="27">
        <f>#VALUE!</f>
        <v>0</v>
      </c>
      <c r="E323" s="27">
        <f>#VALUE!</f>
        <v>0</v>
      </c>
      <c r="F323" s="27">
        <f>#VALUE!</f>
        <v>0</v>
      </c>
      <c r="G323" s="27">
        <f>#VALUE!</f>
        <v>0</v>
      </c>
      <c r="H323" s="25"/>
      <c r="I323" s="25"/>
      <c r="J323" s="17"/>
    </row>
    <row r="324" spans="1:10">
      <c r="A324" s="4" t="s">
        <v>349</v>
      </c>
      <c r="B324" s="27">
        <f>#VALUE!</f>
        <v>0</v>
      </c>
      <c r="C324" s="27">
        <f>#VALUE!</f>
        <v>0</v>
      </c>
      <c r="D324" s="27">
        <f>#VALUE!</f>
        <v>0</v>
      </c>
      <c r="E324" s="27">
        <f>#VALUE!</f>
        <v>0</v>
      </c>
      <c r="F324" s="25"/>
      <c r="G324" s="25"/>
      <c r="H324" s="25"/>
      <c r="I324" s="25"/>
      <c r="J324" s="17"/>
    </row>
    <row r="326" spans="1:10" ht="21" customHeight="1">
      <c r="A326" s="1" t="s">
        <v>350</v>
      </c>
    </row>
    <row r="328" spans="1:10">
      <c r="B328" s="15" t="s">
        <v>351</v>
      </c>
      <c r="C328" s="15" t="s">
        <v>352</v>
      </c>
      <c r="D328" s="15" t="s">
        <v>353</v>
      </c>
    </row>
    <row r="329" spans="1:10">
      <c r="A329" s="4" t="s">
        <v>185</v>
      </c>
      <c r="B329" s="27">
        <f>#VALUE!</f>
        <v>0</v>
      </c>
      <c r="C329" s="27">
        <f>#VALUE!</f>
        <v>0</v>
      </c>
      <c r="D329" s="27">
        <f>#VALUE!</f>
        <v>0</v>
      </c>
      <c r="E329" s="17"/>
    </row>
    <row r="330" spans="1:10">
      <c r="A330" s="4" t="s">
        <v>186</v>
      </c>
      <c r="B330" s="27">
        <f>#VALUE!</f>
        <v>0</v>
      </c>
      <c r="C330" s="27">
        <f>#VALUE!</f>
        <v>0</v>
      </c>
      <c r="D330" s="27">
        <f>#VALUE!</f>
        <v>0</v>
      </c>
      <c r="E330" s="17"/>
    </row>
    <row r="331" spans="1:10">
      <c r="A331" s="4" t="s">
        <v>231</v>
      </c>
      <c r="B331" s="27">
        <f>#VALUE!</f>
        <v>0</v>
      </c>
      <c r="C331" s="27">
        <f>#VALUE!</f>
        <v>0</v>
      </c>
      <c r="D331" s="27">
        <f>#VALUE!</f>
        <v>0</v>
      </c>
      <c r="E331" s="17"/>
    </row>
    <row r="332" spans="1:10">
      <c r="A332" s="4" t="s">
        <v>187</v>
      </c>
      <c r="B332" s="27">
        <f>#VALUE!</f>
        <v>0</v>
      </c>
      <c r="C332" s="27">
        <f>#VALUE!</f>
        <v>0</v>
      </c>
      <c r="D332" s="27">
        <f>#VALUE!</f>
        <v>0</v>
      </c>
      <c r="E332" s="17"/>
    </row>
    <row r="333" spans="1:10">
      <c r="A333" s="4" t="s">
        <v>188</v>
      </c>
      <c r="B333" s="27">
        <f>#VALUE!</f>
        <v>0</v>
      </c>
      <c r="C333" s="27">
        <f>#VALUE!</f>
        <v>0</v>
      </c>
      <c r="D333" s="27">
        <f>#VALUE!</f>
        <v>0</v>
      </c>
      <c r="E333" s="17"/>
    </row>
    <row r="334" spans="1:10">
      <c r="A334" s="4" t="s">
        <v>232</v>
      </c>
      <c r="B334" s="27">
        <f>#VALUE!</f>
        <v>0</v>
      </c>
      <c r="C334" s="27">
        <f>#VALUE!</f>
        <v>0</v>
      </c>
      <c r="D334" s="27">
        <f>#VALUE!</f>
        <v>0</v>
      </c>
      <c r="E334" s="17"/>
    </row>
    <row r="335" spans="1:10">
      <c r="A335" s="4" t="s">
        <v>189</v>
      </c>
      <c r="B335" s="27">
        <f>#VALUE!</f>
        <v>0</v>
      </c>
      <c r="C335" s="27">
        <f>#VALUE!</f>
        <v>0</v>
      </c>
      <c r="D335" s="27">
        <f>#VALUE!</f>
        <v>0</v>
      </c>
      <c r="E335" s="17"/>
    </row>
    <row r="336" spans="1:10">
      <c r="A336" s="4" t="s">
        <v>190</v>
      </c>
      <c r="B336" s="27">
        <f>#VALUE!</f>
        <v>0</v>
      </c>
      <c r="C336" s="27">
        <f>#VALUE!</f>
        <v>0</v>
      </c>
      <c r="D336" s="27">
        <f>#VALUE!</f>
        <v>0</v>
      </c>
      <c r="E336" s="17"/>
    </row>
    <row r="337" spans="1:5">
      <c r="A337" s="4" t="s">
        <v>210</v>
      </c>
      <c r="B337" s="27">
        <f>#VALUE!</f>
        <v>0</v>
      </c>
      <c r="C337" s="27">
        <f>#VALUE!</f>
        <v>0</v>
      </c>
      <c r="D337" s="27">
        <f>#VALUE!</f>
        <v>0</v>
      </c>
      <c r="E337" s="17"/>
    </row>
    <row r="339" spans="1:5" ht="21" customHeight="1">
      <c r="A339" s="1" t="s">
        <v>354</v>
      </c>
    </row>
    <row r="341" spans="1:5">
      <c r="B341" s="15" t="s">
        <v>351</v>
      </c>
      <c r="C341" s="15" t="s">
        <v>352</v>
      </c>
      <c r="D341" s="15" t="s">
        <v>353</v>
      </c>
    </row>
    <row r="342" spans="1:5">
      <c r="A342" s="4" t="s">
        <v>186</v>
      </c>
      <c r="B342" s="27">
        <f>#VALUE!</f>
        <v>0</v>
      </c>
      <c r="C342" s="27">
        <f>#VALUE!</f>
        <v>0</v>
      </c>
      <c r="D342" s="27">
        <f>#VALUE!</f>
        <v>0</v>
      </c>
      <c r="E342" s="17"/>
    </row>
    <row r="343" spans="1:5">
      <c r="A343" s="4" t="s">
        <v>188</v>
      </c>
      <c r="B343" s="27">
        <f>#VALUE!</f>
        <v>0</v>
      </c>
      <c r="C343" s="27">
        <f>#VALUE!</f>
        <v>0</v>
      </c>
      <c r="D343" s="27">
        <f>#VALUE!</f>
        <v>0</v>
      </c>
      <c r="E343" s="17"/>
    </row>
    <row r="344" spans="1:5">
      <c r="A344" s="4" t="s">
        <v>189</v>
      </c>
      <c r="B344" s="27">
        <f>#VALUE!</f>
        <v>0</v>
      </c>
      <c r="C344" s="27">
        <f>#VALUE!</f>
        <v>0</v>
      </c>
      <c r="D344" s="27">
        <f>#VALUE!</f>
        <v>0</v>
      </c>
      <c r="E344" s="17"/>
    </row>
    <row r="345" spans="1:5">
      <c r="A345" s="4" t="s">
        <v>190</v>
      </c>
      <c r="B345" s="27">
        <f>#VALUE!</f>
        <v>0</v>
      </c>
      <c r="C345" s="27">
        <f>#VALUE!</f>
        <v>0</v>
      </c>
      <c r="D345" s="27">
        <f>#VALUE!</f>
        <v>0</v>
      </c>
      <c r="E345" s="17"/>
    </row>
    <row r="346" spans="1:5">
      <c r="A346" s="4" t="s">
        <v>210</v>
      </c>
      <c r="B346" s="27">
        <f>#VALUE!</f>
        <v>0</v>
      </c>
      <c r="C346" s="27">
        <f>#VALUE!</f>
        <v>0</v>
      </c>
      <c r="D346" s="27">
        <f>#VALUE!</f>
        <v>0</v>
      </c>
      <c r="E346" s="17"/>
    </row>
    <row r="348" spans="1:5" ht="21" customHeight="1">
      <c r="A348" s="1" t="s">
        <v>355</v>
      </c>
    </row>
    <row r="350" spans="1:5">
      <c r="B350" s="15" t="s">
        <v>356</v>
      </c>
      <c r="C350" s="15" t="s">
        <v>357</v>
      </c>
      <c r="D350" s="15" t="s">
        <v>353</v>
      </c>
    </row>
    <row r="351" spans="1:5">
      <c r="A351" s="4" t="s">
        <v>233</v>
      </c>
      <c r="B351" s="27">
        <f>#VALUE!</f>
        <v>0</v>
      </c>
      <c r="C351" s="27">
        <f>#VALUE!</f>
        <v>0</v>
      </c>
      <c r="D351" s="27">
        <f>#VALUE!</f>
        <v>0</v>
      </c>
      <c r="E351" s="17"/>
    </row>
    <row r="352" spans="1:5">
      <c r="A352" s="4" t="s">
        <v>234</v>
      </c>
      <c r="B352" s="27">
        <f>#VALUE!</f>
        <v>0</v>
      </c>
      <c r="C352" s="27">
        <f>#VALUE!</f>
        <v>0</v>
      </c>
      <c r="D352" s="27">
        <f>#VALUE!</f>
        <v>0</v>
      </c>
      <c r="E352" s="17"/>
    </row>
    <row r="353" spans="1:5">
      <c r="A353" s="4" t="s">
        <v>235</v>
      </c>
      <c r="B353" s="27">
        <f>#VALUE!</f>
        <v>0</v>
      </c>
      <c r="C353" s="27">
        <f>#VALUE!</f>
        <v>0</v>
      </c>
      <c r="D353" s="27">
        <f>#VALUE!</f>
        <v>0</v>
      </c>
      <c r="E353" s="17"/>
    </row>
    <row r="354" spans="1:5">
      <c r="A354" s="4" t="s">
        <v>236</v>
      </c>
      <c r="B354" s="27">
        <f>#VALUE!</f>
        <v>0</v>
      </c>
      <c r="C354" s="27">
        <f>#VALUE!</f>
        <v>0</v>
      </c>
      <c r="D354" s="27">
        <f>#VALUE!</f>
        <v>0</v>
      </c>
      <c r="E354" s="17"/>
    </row>
    <row r="356" spans="1:5" ht="21" customHeight="1">
      <c r="A356" s="1" t="s">
        <v>358</v>
      </c>
    </row>
    <row r="357" spans="1:5">
      <c r="A357" s="3" t="s">
        <v>359</v>
      </c>
    </row>
    <row r="358" spans="1:5">
      <c r="A358" s="3" t="s">
        <v>360</v>
      </c>
    </row>
    <row r="360" spans="1:5">
      <c r="B360" s="15" t="s">
        <v>356</v>
      </c>
      <c r="C360" s="15" t="s">
        <v>357</v>
      </c>
      <c r="D360" s="15" t="s">
        <v>353</v>
      </c>
    </row>
    <row r="361" spans="1:5">
      <c r="A361" s="4" t="s">
        <v>361</v>
      </c>
      <c r="B361" s="30">
        <f>#VALUE!</f>
        <v>0</v>
      </c>
      <c r="C361" s="30">
        <f>#VALUE!</f>
        <v>0</v>
      </c>
      <c r="D361" s="30">
        <f>#VALUE!</f>
        <v>0</v>
      </c>
      <c r="E361" s="17"/>
    </row>
    <row r="363" spans="1:5" ht="21" customHeight="1">
      <c r="A363" s="1" t="s">
        <v>362</v>
      </c>
    </row>
    <row r="364" spans="1:5">
      <c r="A364" s="3" t="s">
        <v>359</v>
      </c>
    </row>
    <row r="365" spans="1:5">
      <c r="A365" s="3" t="s">
        <v>360</v>
      </c>
    </row>
    <row r="367" spans="1:5">
      <c r="B367" s="15" t="s">
        <v>351</v>
      </c>
      <c r="C367" s="15" t="s">
        <v>352</v>
      </c>
      <c r="D367" s="15" t="s">
        <v>353</v>
      </c>
    </row>
    <row r="368" spans="1:5">
      <c r="A368" s="4" t="s">
        <v>361</v>
      </c>
      <c r="B368" s="30">
        <f>#VALUE!</f>
        <v>0</v>
      </c>
      <c r="C368" s="30">
        <f>#VALUE!</f>
        <v>0</v>
      </c>
      <c r="D368" s="30">
        <f>#VALUE!</f>
        <v>0</v>
      </c>
      <c r="E368" s="17"/>
    </row>
    <row r="370" spans="1:6" ht="21" customHeight="1">
      <c r="A370" s="1" t="s">
        <v>363</v>
      </c>
    </row>
    <row r="371" spans="1:6">
      <c r="A371" s="3" t="s">
        <v>364</v>
      </c>
    </row>
    <row r="373" spans="1:6">
      <c r="B373" s="31" t="s">
        <v>365</v>
      </c>
      <c r="C373" s="31"/>
      <c r="D373" s="31"/>
    </row>
    <row r="374" spans="1:6">
      <c r="B374" s="15" t="s">
        <v>351</v>
      </c>
      <c r="C374" s="15" t="s">
        <v>352</v>
      </c>
      <c r="D374" s="15" t="s">
        <v>353</v>
      </c>
      <c r="E374" s="15" t="s">
        <v>366</v>
      </c>
    </row>
    <row r="375" spans="1:6">
      <c r="A375" s="4" t="s">
        <v>153</v>
      </c>
      <c r="B375" s="27">
        <f>#VALUE!</f>
        <v>0</v>
      </c>
      <c r="C375" s="27">
        <f>#VALUE!</f>
        <v>0</v>
      </c>
      <c r="D375" s="27">
        <f>#VALUE!</f>
        <v>0</v>
      </c>
      <c r="E375" s="27">
        <f>#VALUE!</f>
        <v>0</v>
      </c>
      <c r="F375" s="17"/>
    </row>
    <row r="376" spans="1:6">
      <c r="A376" s="4" t="s">
        <v>154</v>
      </c>
      <c r="B376" s="27">
        <f>#VALUE!</f>
        <v>0</v>
      </c>
      <c r="C376" s="27">
        <f>#VALUE!</f>
        <v>0</v>
      </c>
      <c r="D376" s="27">
        <f>#VALUE!</f>
        <v>0</v>
      </c>
      <c r="E376" s="27">
        <f>#VALUE!</f>
        <v>0</v>
      </c>
      <c r="F376" s="17"/>
    </row>
    <row r="377" spans="1:6">
      <c r="A377" s="4" t="s">
        <v>155</v>
      </c>
      <c r="B377" s="27">
        <f>#VALUE!</f>
        <v>0</v>
      </c>
      <c r="C377" s="27">
        <f>#VALUE!</f>
        <v>0</v>
      </c>
      <c r="D377" s="27">
        <f>#VALUE!</f>
        <v>0</v>
      </c>
      <c r="E377" s="27">
        <f>#VALUE!</f>
        <v>0</v>
      </c>
      <c r="F377" s="17"/>
    </row>
    <row r="378" spans="1:6">
      <c r="A378" s="4" t="s">
        <v>156</v>
      </c>
      <c r="B378" s="27">
        <f>#VALUE!</f>
        <v>0</v>
      </c>
      <c r="C378" s="27">
        <f>#VALUE!</f>
        <v>0</v>
      </c>
      <c r="D378" s="27">
        <f>#VALUE!</f>
        <v>0</v>
      </c>
      <c r="E378" s="27">
        <f>#VALUE!</f>
        <v>0</v>
      </c>
      <c r="F378" s="17"/>
    </row>
    <row r="379" spans="1:6">
      <c r="A379" s="4" t="s">
        <v>157</v>
      </c>
      <c r="B379" s="27">
        <f>#VALUE!</f>
        <v>0</v>
      </c>
      <c r="C379" s="27">
        <f>#VALUE!</f>
        <v>0</v>
      </c>
      <c r="D379" s="27">
        <f>#VALUE!</f>
        <v>0</v>
      </c>
      <c r="E379" s="27">
        <f>#VALUE!</f>
        <v>0</v>
      </c>
      <c r="F379" s="17"/>
    </row>
    <row r="380" spans="1:6">
      <c r="A380" s="4" t="s">
        <v>162</v>
      </c>
      <c r="B380" s="27">
        <f>#VALUE!</f>
        <v>0</v>
      </c>
      <c r="C380" s="27">
        <f>#VALUE!</f>
        <v>0</v>
      </c>
      <c r="D380" s="27">
        <f>#VALUE!</f>
        <v>0</v>
      </c>
      <c r="E380" s="27">
        <f>#VALUE!</f>
        <v>0</v>
      </c>
      <c r="F380" s="17"/>
    </row>
    <row r="381" spans="1:6">
      <c r="A381" s="4" t="s">
        <v>158</v>
      </c>
      <c r="B381" s="27">
        <f>#VALUE!</f>
        <v>0</v>
      </c>
      <c r="C381" s="27">
        <f>#VALUE!</f>
        <v>0</v>
      </c>
      <c r="D381" s="27">
        <f>#VALUE!</f>
        <v>0</v>
      </c>
      <c r="E381" s="27">
        <f>#VALUE!</f>
        <v>0</v>
      </c>
      <c r="F381" s="17"/>
    </row>
    <row r="382" spans="1:6">
      <c r="A382" s="4" t="s">
        <v>159</v>
      </c>
      <c r="B382" s="27">
        <f>#VALUE!</f>
        <v>0</v>
      </c>
      <c r="C382" s="27">
        <f>#VALUE!</f>
        <v>0</v>
      </c>
      <c r="D382" s="27">
        <f>#VALUE!</f>
        <v>0</v>
      </c>
      <c r="E382" s="27">
        <f>#VALUE!</f>
        <v>0</v>
      </c>
      <c r="F382" s="17"/>
    </row>
    <row r="383" spans="1:6">
      <c r="A383" s="4" t="s">
        <v>160</v>
      </c>
      <c r="B383" s="27">
        <f>#VALUE!</f>
        <v>0</v>
      </c>
      <c r="C383" s="27">
        <f>#VALUE!</f>
        <v>0</v>
      </c>
      <c r="D383" s="27">
        <f>#VALUE!</f>
        <v>0</v>
      </c>
      <c r="E383" s="27">
        <f>#VALUE!</f>
        <v>0</v>
      </c>
      <c r="F383" s="17"/>
    </row>
    <row r="385" spans="1:11" ht="21" customHeight="1">
      <c r="A385" s="1" t="s">
        <v>367</v>
      </c>
    </row>
    <row r="386" spans="1:11">
      <c r="A386" s="3" t="s">
        <v>368</v>
      </c>
    </row>
    <row r="387" spans="1:11">
      <c r="A387" s="3" t="s">
        <v>369</v>
      </c>
    </row>
    <row r="389" spans="1:11">
      <c r="B389" s="15" t="s">
        <v>153</v>
      </c>
      <c r="C389" s="15" t="s">
        <v>154</v>
      </c>
      <c r="D389" s="15" t="s">
        <v>155</v>
      </c>
      <c r="E389" s="15" t="s">
        <v>156</v>
      </c>
      <c r="F389" s="15" t="s">
        <v>157</v>
      </c>
      <c r="G389" s="15" t="s">
        <v>162</v>
      </c>
      <c r="H389" s="15" t="s">
        <v>158</v>
      </c>
      <c r="I389" s="15" t="s">
        <v>159</v>
      </c>
      <c r="J389" s="15" t="s">
        <v>160</v>
      </c>
    </row>
    <row r="390" spans="1:11">
      <c r="A390" s="4" t="s">
        <v>370</v>
      </c>
      <c r="B390" s="22">
        <f>#VALUE!</f>
        <v>0</v>
      </c>
      <c r="C390" s="22">
        <f>#VALUE!</f>
        <v>0</v>
      </c>
      <c r="D390" s="22">
        <f>#VALUE!</f>
        <v>0</v>
      </c>
      <c r="E390" s="22">
        <f>#VALUE!</f>
        <v>0</v>
      </c>
      <c r="F390" s="22">
        <f>#VALUE!</f>
        <v>0</v>
      </c>
      <c r="G390" s="22">
        <f>#VALUE!</f>
        <v>0</v>
      </c>
      <c r="H390" s="22">
        <f>#VALUE!</f>
        <v>0</v>
      </c>
      <c r="I390" s="22">
        <f>#VALUE!</f>
        <v>0</v>
      </c>
      <c r="J390" s="22">
        <f>#VALUE!</f>
        <v>0</v>
      </c>
      <c r="K390" s="17"/>
    </row>
    <row r="392" spans="1:11" ht="21" customHeight="1">
      <c r="A392" s="1" t="s">
        <v>371</v>
      </c>
    </row>
    <row r="394" spans="1:11">
      <c r="B394" s="15" t="s">
        <v>372</v>
      </c>
      <c r="C394" s="15" t="s">
        <v>373</v>
      </c>
      <c r="D394" s="15" t="s">
        <v>374</v>
      </c>
      <c r="E394" s="15" t="s">
        <v>375</v>
      </c>
      <c r="F394" s="15" t="s">
        <v>376</v>
      </c>
      <c r="G394" s="15" t="s">
        <v>377</v>
      </c>
      <c r="H394" s="15" t="s">
        <v>378</v>
      </c>
      <c r="I394" s="15" t="s">
        <v>379</v>
      </c>
    </row>
    <row r="395" spans="1:11">
      <c r="A395" s="4" t="s">
        <v>185</v>
      </c>
      <c r="B395" s="20">
        <f>#VALUE!</f>
        <v>0</v>
      </c>
      <c r="C395" s="22">
        <f>#VALUE!</f>
        <v>0</v>
      </c>
      <c r="D395" s="25"/>
      <c r="E395" s="25"/>
      <c r="F395" s="32">
        <f>#VALUE!</f>
        <v>0</v>
      </c>
      <c r="G395" s="25"/>
      <c r="H395" s="25"/>
      <c r="I395" s="25"/>
      <c r="J395" s="17"/>
    </row>
    <row r="396" spans="1:11">
      <c r="A396" s="4" t="s">
        <v>186</v>
      </c>
      <c r="B396" s="20">
        <f>#VALUE!</f>
        <v>0</v>
      </c>
      <c r="C396" s="22">
        <f>#VALUE!</f>
        <v>0</v>
      </c>
      <c r="D396" s="22">
        <f>#VALUE!</f>
        <v>0</v>
      </c>
      <c r="E396" s="25"/>
      <c r="F396" s="32">
        <f>#VALUE!</f>
        <v>0</v>
      </c>
      <c r="G396" s="25"/>
      <c r="H396" s="25"/>
      <c r="I396" s="25"/>
      <c r="J396" s="17"/>
    </row>
    <row r="397" spans="1:11">
      <c r="A397" s="4" t="s">
        <v>231</v>
      </c>
      <c r="B397" s="20">
        <f>#VALUE!</f>
        <v>0</v>
      </c>
      <c r="C397" s="22">
        <f>#VALUE!</f>
        <v>0</v>
      </c>
      <c r="D397" s="25"/>
      <c r="E397" s="25"/>
      <c r="F397" s="25"/>
      <c r="G397" s="25"/>
      <c r="H397" s="25"/>
      <c r="I397" s="25"/>
      <c r="J397" s="17"/>
    </row>
    <row r="398" spans="1:11">
      <c r="A398" s="4" t="s">
        <v>187</v>
      </c>
      <c r="B398" s="20">
        <f>#VALUE!</f>
        <v>0</v>
      </c>
      <c r="C398" s="22">
        <f>#VALUE!</f>
        <v>0</v>
      </c>
      <c r="D398" s="25"/>
      <c r="E398" s="25"/>
      <c r="F398" s="32">
        <f>#VALUE!</f>
        <v>0</v>
      </c>
      <c r="G398" s="25"/>
      <c r="H398" s="25"/>
      <c r="I398" s="25"/>
      <c r="J398" s="17"/>
    </row>
    <row r="399" spans="1:11">
      <c r="A399" s="4" t="s">
        <v>188</v>
      </c>
      <c r="B399" s="20">
        <f>#VALUE!</f>
        <v>0</v>
      </c>
      <c r="C399" s="22">
        <f>#VALUE!</f>
        <v>0</v>
      </c>
      <c r="D399" s="22">
        <f>#VALUE!</f>
        <v>0</v>
      </c>
      <c r="E399" s="25"/>
      <c r="F399" s="32">
        <f>#VALUE!</f>
        <v>0</v>
      </c>
      <c r="G399" s="25"/>
      <c r="H399" s="25"/>
      <c r="I399" s="25"/>
      <c r="J399" s="17"/>
    </row>
    <row r="400" spans="1:11">
      <c r="A400" s="4" t="s">
        <v>232</v>
      </c>
      <c r="B400" s="20">
        <f>#VALUE!</f>
        <v>0</v>
      </c>
      <c r="C400" s="22">
        <f>#VALUE!</f>
        <v>0</v>
      </c>
      <c r="D400" s="25"/>
      <c r="E400" s="25"/>
      <c r="F400" s="25"/>
      <c r="G400" s="25"/>
      <c r="H400" s="25"/>
      <c r="I400" s="25"/>
      <c r="J400" s="17"/>
    </row>
    <row r="401" spans="1:10">
      <c r="A401" s="4" t="s">
        <v>189</v>
      </c>
      <c r="B401" s="20">
        <f>#VALUE!</f>
        <v>0</v>
      </c>
      <c r="C401" s="22">
        <f>#VALUE!</f>
        <v>0</v>
      </c>
      <c r="D401" s="22">
        <f>#VALUE!</f>
        <v>0</v>
      </c>
      <c r="E401" s="25"/>
      <c r="F401" s="32">
        <f>#VALUE!</f>
        <v>0</v>
      </c>
      <c r="G401" s="25"/>
      <c r="H401" s="25"/>
      <c r="I401" s="25"/>
      <c r="J401" s="17"/>
    </row>
    <row r="402" spans="1:10">
      <c r="A402" s="4" t="s">
        <v>190</v>
      </c>
      <c r="B402" s="20">
        <f>#VALUE!</f>
        <v>0</v>
      </c>
      <c r="C402" s="22">
        <f>#VALUE!</f>
        <v>0</v>
      </c>
      <c r="D402" s="22">
        <f>#VALUE!</f>
        <v>0</v>
      </c>
      <c r="E402" s="25"/>
      <c r="F402" s="32">
        <f>#VALUE!</f>
        <v>0</v>
      </c>
      <c r="G402" s="25"/>
      <c r="H402" s="25"/>
      <c r="I402" s="25"/>
      <c r="J402" s="17"/>
    </row>
    <row r="403" spans="1:10">
      <c r="A403" s="4" t="s">
        <v>210</v>
      </c>
      <c r="B403" s="20">
        <f>#VALUE!</f>
        <v>0</v>
      </c>
      <c r="C403" s="22">
        <f>#VALUE!</f>
        <v>0</v>
      </c>
      <c r="D403" s="22">
        <f>#VALUE!</f>
        <v>0</v>
      </c>
      <c r="E403" s="25"/>
      <c r="F403" s="32">
        <f>#VALUE!</f>
        <v>0</v>
      </c>
      <c r="G403" s="25"/>
      <c r="H403" s="25"/>
      <c r="I403" s="25"/>
      <c r="J403" s="17"/>
    </row>
    <row r="404" spans="1:10">
      <c r="A404" s="4" t="s">
        <v>191</v>
      </c>
      <c r="B404" s="20">
        <f>#VALUE!</f>
        <v>0</v>
      </c>
      <c r="C404" s="22">
        <f>#VALUE!</f>
        <v>0</v>
      </c>
      <c r="D404" s="22">
        <f>#VALUE!</f>
        <v>0</v>
      </c>
      <c r="E404" s="22">
        <f>#VALUE!</f>
        <v>0</v>
      </c>
      <c r="F404" s="32">
        <f>#VALUE!</f>
        <v>0</v>
      </c>
      <c r="G404" s="25"/>
      <c r="H404" s="25"/>
      <c r="I404" s="25"/>
      <c r="J404" s="17"/>
    </row>
    <row r="405" spans="1:10">
      <c r="A405" s="4" t="s">
        <v>192</v>
      </c>
      <c r="B405" s="20">
        <f>#VALUE!</f>
        <v>0</v>
      </c>
      <c r="C405" s="22">
        <f>#VALUE!</f>
        <v>0</v>
      </c>
      <c r="D405" s="22">
        <f>#VALUE!</f>
        <v>0</v>
      </c>
      <c r="E405" s="22">
        <f>#VALUE!</f>
        <v>0</v>
      </c>
      <c r="F405" s="32">
        <f>#VALUE!</f>
        <v>0</v>
      </c>
      <c r="G405" s="25"/>
      <c r="H405" s="25"/>
      <c r="I405" s="25"/>
      <c r="J405" s="17"/>
    </row>
    <row r="406" spans="1:10">
      <c r="A406" s="4" t="s">
        <v>193</v>
      </c>
      <c r="B406" s="20">
        <f>#VALUE!</f>
        <v>0</v>
      </c>
      <c r="C406" s="22">
        <f>#VALUE!</f>
        <v>0</v>
      </c>
      <c r="D406" s="22">
        <f>#VALUE!</f>
        <v>0</v>
      </c>
      <c r="E406" s="22">
        <f>#VALUE!</f>
        <v>0</v>
      </c>
      <c r="F406" s="32">
        <f>#VALUE!</f>
        <v>0</v>
      </c>
      <c r="G406" s="32">
        <f>#VALUE!</f>
        <v>0</v>
      </c>
      <c r="H406" s="32">
        <f>#VALUE!</f>
        <v>0</v>
      </c>
      <c r="I406" s="22">
        <f>#VALUE!</f>
        <v>0</v>
      </c>
      <c r="J406" s="17"/>
    </row>
    <row r="407" spans="1:10">
      <c r="A407" s="4" t="s">
        <v>194</v>
      </c>
      <c r="B407" s="20">
        <f>#VALUE!</f>
        <v>0</v>
      </c>
      <c r="C407" s="22">
        <f>#VALUE!</f>
        <v>0</v>
      </c>
      <c r="D407" s="22">
        <f>#VALUE!</f>
        <v>0</v>
      </c>
      <c r="E407" s="22">
        <f>#VALUE!</f>
        <v>0</v>
      </c>
      <c r="F407" s="32">
        <f>#VALUE!</f>
        <v>0</v>
      </c>
      <c r="G407" s="32">
        <f>#VALUE!</f>
        <v>0</v>
      </c>
      <c r="H407" s="32">
        <f>#VALUE!</f>
        <v>0</v>
      </c>
      <c r="I407" s="22">
        <f>#VALUE!</f>
        <v>0</v>
      </c>
      <c r="J407" s="17"/>
    </row>
    <row r="408" spans="1:10">
      <c r="A408" s="4" t="s">
        <v>211</v>
      </c>
      <c r="B408" s="20">
        <f>#VALUE!</f>
        <v>0</v>
      </c>
      <c r="C408" s="22">
        <f>#VALUE!</f>
        <v>0</v>
      </c>
      <c r="D408" s="22">
        <f>#VALUE!</f>
        <v>0</v>
      </c>
      <c r="E408" s="22">
        <f>#VALUE!</f>
        <v>0</v>
      </c>
      <c r="F408" s="32">
        <f>#VALUE!</f>
        <v>0</v>
      </c>
      <c r="G408" s="32">
        <f>#VALUE!</f>
        <v>0</v>
      </c>
      <c r="H408" s="32">
        <f>#VALUE!</f>
        <v>0</v>
      </c>
      <c r="I408" s="22">
        <f>#VALUE!</f>
        <v>0</v>
      </c>
      <c r="J408" s="17"/>
    </row>
    <row r="409" spans="1:10">
      <c r="A409" s="4" t="s">
        <v>233</v>
      </c>
      <c r="B409" s="20">
        <f>#VALUE!</f>
        <v>0</v>
      </c>
      <c r="C409" s="22">
        <f>#VALUE!</f>
        <v>0</v>
      </c>
      <c r="D409" s="25"/>
      <c r="E409" s="25"/>
      <c r="F409" s="25"/>
      <c r="G409" s="25"/>
      <c r="H409" s="25"/>
      <c r="I409" s="25"/>
      <c r="J409" s="17"/>
    </row>
    <row r="410" spans="1:10">
      <c r="A410" s="4" t="s">
        <v>234</v>
      </c>
      <c r="B410" s="20">
        <f>#VALUE!</f>
        <v>0</v>
      </c>
      <c r="C410" s="22">
        <f>#VALUE!</f>
        <v>0</v>
      </c>
      <c r="D410" s="25"/>
      <c r="E410" s="25"/>
      <c r="F410" s="25"/>
      <c r="G410" s="25"/>
      <c r="H410" s="25"/>
      <c r="I410" s="25"/>
      <c r="J410" s="17"/>
    </row>
    <row r="411" spans="1:10">
      <c r="A411" s="4" t="s">
        <v>235</v>
      </c>
      <c r="B411" s="20">
        <f>#VALUE!</f>
        <v>0</v>
      </c>
      <c r="C411" s="22">
        <f>#VALUE!</f>
        <v>0</v>
      </c>
      <c r="D411" s="25"/>
      <c r="E411" s="25"/>
      <c r="F411" s="25"/>
      <c r="G411" s="25"/>
      <c r="H411" s="25"/>
      <c r="I411" s="25"/>
      <c r="J411" s="17"/>
    </row>
    <row r="412" spans="1:10">
      <c r="A412" s="4" t="s">
        <v>236</v>
      </c>
      <c r="B412" s="20">
        <f>#VALUE!</f>
        <v>0</v>
      </c>
      <c r="C412" s="22">
        <f>#VALUE!</f>
        <v>0</v>
      </c>
      <c r="D412" s="25"/>
      <c r="E412" s="25"/>
      <c r="F412" s="25"/>
      <c r="G412" s="25"/>
      <c r="H412" s="25"/>
      <c r="I412" s="25"/>
      <c r="J412" s="17"/>
    </row>
    <row r="413" spans="1:10">
      <c r="A413" s="4" t="s">
        <v>237</v>
      </c>
      <c r="B413" s="20">
        <f>#VALUE!</f>
        <v>0</v>
      </c>
      <c r="C413" s="22">
        <f>#VALUE!</f>
        <v>0</v>
      </c>
      <c r="D413" s="22">
        <f>#VALUE!</f>
        <v>0</v>
      </c>
      <c r="E413" s="22">
        <f>#VALUE!</f>
        <v>0</v>
      </c>
      <c r="F413" s="25"/>
      <c r="G413" s="25"/>
      <c r="H413" s="25"/>
      <c r="I413" s="25"/>
      <c r="J413" s="17"/>
    </row>
  </sheetData>
  <sheetProtection sheet="1" objects="1" scenarios="1"/>
  <dataValidations count="493">
    <dataValidation type="decimal" allowBlank="1" showInputMessage="1" showErrorMessage="1" error="The rate of return must be a non-negative percentage value." sqref="B60">
      <formula1>0</formula1>
      <formula2>4</formula2>
    </dataValidation>
    <dataValidation type="decimal" allowBlank="1" showInputMessage="1" showErrorMessage="1" sqref="C60">
      <formula1>0</formula1>
      <formula2>999999</formula2>
    </dataValidation>
    <dataValidation type="decimal" allowBlank="1" showInputMessage="1" showErrorMessage="1" sqref="E60">
      <formula1>0.001</formula1>
      <formula2>1</formula2>
    </dataValidation>
    <dataValidation type="decimal" allowBlank="1" showInputMessage="1" showErrorMessage="1" sqref="F60">
      <formula1>365</formula1>
      <formula2>366</formula2>
    </dataValidation>
    <dataValidation type="decimal" allowBlank="1" showInputMessage="1" showErrorMessage="1" errorTitle="Invalid diversity allowance" error="Invalid diversity allowance (negative number or unused cell)." sqref="B70:B77">
      <formula1>0</formula1>
      <formula2>4</formula2>
    </dataValidation>
    <dataValidation type="decimal" allowBlank="1" showInputMessage="1" showErrorMessage="1" error="The proportion of load going through 132kV/HV must be between 0% and 100%." sqref="B82">
      <formula1>0</formula1>
      <formula2>1</formula2>
    </dataValidation>
    <dataValidation type="decimal" allowBlank="1" showInputMessage="1" showErrorMessage="1" sqref="B87">
      <formula1>0.001</formula1>
      <formula2>999999.999</formula2>
    </dataValidation>
    <dataValidation type="decimal" operator="greaterThanOrEqual" allowBlank="1" showInputMessage="1" showErrorMessage="1" sqref="B92:B99">
      <formula1>0</formula1>
    </dataValidation>
    <dataValidation type="decimal" operator="greaterThanOrEqual" allowBlank="1" showInputMessage="1" showErrorMessage="1" sqref="B104:I104">
      <formula1>0</formula1>
    </dataValidation>
    <dataValidation type="decimal" operator="greaterThanOrEqual" allowBlank="1" showInputMessage="1" showErrorMessage="1" sqref="B109:F109">
      <formula1>0</formula1>
    </dataValidation>
    <dataValidation type="decimal" allowBlank="1" showInputMessage="1" showErrorMessage="1" error="The number in this cell must be between 0% and 100%." sqref="B114:I133">
      <formula1>0</formula1>
      <formula2>1</formula2>
    </dataValidation>
    <dataValidation type="decimal" operator="greaterThanOrEqual" allowBlank="1" showInputMessage="1" showErrorMessage="1" sqref="B140:I140">
      <formula1>0</formula1>
    </dataValidation>
    <dataValidation type="decimal" allowBlank="1" showInputMessage="1" showErrorMessage="1" error="The number in this cell must be between 0% and 100%." sqref="B145:F150">
      <formula1>0</formula1>
      <formula2>1</formula2>
    </dataValidation>
    <dataValidation type="decimal" operator="greaterThan" allowBlank="1" showInputMessage="1" showErrorMessage="1" sqref="B156:H156">
      <formula1>0</formula1>
    </dataValidation>
    <dataValidation type="decimal" allowBlank="1" showInputMessage="1" showErrorMessage="1" errorTitle="Invalid LDNO discount" error="Invalid LDNO discount (negative number or unused cell)." sqref="B162:F162">
      <formula1>0</formula1>
      <formula2>1</formula2>
    </dataValidation>
    <dataValidation type="decimal" allowBlank="1" showInputMessage="1" showErrorMessage="1" errorTitle="Invalid coincidence factor" error="Invalid coincidence factor (unused cell or not between 0% and 100%)." sqref="B168:B186">
      <formula1>0</formula1>
      <formula2>1</formula2>
    </dataValidation>
    <dataValidation type="decimal" allowBlank="1" showInputMessage="1" showErrorMessage="1" errorTitle="Invalid load factor" error="The load factor must be between 0% and 100%." sqref="C168:C186">
      <formula1>0</formula1>
      <formula2>1</formula2>
    </dataValidation>
    <dataValidation type="textLength" operator="equal" allowBlank="1" showInputMessage="1" showErrorMessage="1" error="This cell is not in use." sqref="B194">
      <formula1>0</formula1>
    </dataValidation>
    <dataValidation type="decimal" operator="greaterThanOrEqual" allowBlank="1" showInputMessage="1" showErrorMessage="1" errorTitle="Invalid volume data" error="Invalid volume data (negative number or unused cell)." sqref="B195:B197">
      <formula1>0</formula1>
    </dataValidation>
    <dataValidation type="textLength" operator="equal" allowBlank="1" showInputMessage="1" showErrorMessage="1" error="This cell is not in use." sqref="B198">
      <formula1>0</formula1>
    </dataValidation>
    <dataValidation type="decimal" operator="greaterThanOrEqual" allowBlank="1" showInputMessage="1" showErrorMessage="1" errorTitle="Invalid volume data" error="Invalid volume data (negative number or unused cell)." sqref="B199:B201">
      <formula1>0</formula1>
    </dataValidation>
    <dataValidation type="textLength" operator="equal" allowBlank="1" showInputMessage="1" showErrorMessage="1" error="This cell is not in use." sqref="B202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03:B205">
      <formula1>0</formula1>
    </dataValidation>
    <dataValidation type="textLength" operator="equal" allowBlank="1" showInputMessage="1" showErrorMessage="1" error="This cell is not in use." sqref="B206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07:B209">
      <formula1>0</formula1>
    </dataValidation>
    <dataValidation type="textLength" operator="equal" allowBlank="1" showInputMessage="1" showErrorMessage="1" error="This cell is not in use." sqref="B210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11:B213">
      <formula1>0</formula1>
    </dataValidation>
    <dataValidation type="textLength" operator="equal" allowBlank="1" showInputMessage="1" showErrorMessage="1" error="This cell is not in use." sqref="B214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15:B217">
      <formula1>0</formula1>
    </dataValidation>
    <dataValidation type="textLength" operator="equal" allowBlank="1" showInputMessage="1" showErrorMessage="1" error="This cell is not in use." sqref="B218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19:B221">
      <formula1>0</formula1>
    </dataValidation>
    <dataValidation type="textLength" operator="equal" allowBlank="1" showInputMessage="1" showErrorMessage="1" error="This cell is not in use." sqref="B222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23">
      <formula1>0</formula1>
    </dataValidation>
    <dataValidation type="textLength" operator="equal" allowBlank="1" showInputMessage="1" showErrorMessage="1" error="This cell is not in use." sqref="B224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25">
      <formula1>0</formula1>
    </dataValidation>
    <dataValidation type="textLength" operator="equal" allowBlank="1" showInputMessage="1" showErrorMessage="1" error="This cell is not in use." sqref="B226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27:B229">
      <formula1>0</formula1>
    </dataValidation>
    <dataValidation type="textLength" operator="equal" allowBlank="1" showInputMessage="1" showErrorMessage="1" error="This cell is not in use." sqref="B230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31:B233">
      <formula1>0</formula1>
    </dataValidation>
    <dataValidation type="textLength" operator="equal" allowBlank="1" showInputMessage="1" showErrorMessage="1" error="This cell is not in use." sqref="B234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35:B237">
      <formula1>0</formula1>
    </dataValidation>
    <dataValidation type="textLength" operator="equal" allowBlank="1" showInputMessage="1" showErrorMessage="1" error="This cell is not in use." sqref="B238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39:B240">
      <formula1>0</formula1>
    </dataValidation>
    <dataValidation type="textLength" operator="equal" allowBlank="1" showInputMessage="1" showErrorMessage="1" error="This cell is not in use." sqref="B241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42:B243">
      <formula1>0</formula1>
    </dataValidation>
    <dataValidation type="textLength" operator="equal" allowBlank="1" showInputMessage="1" showErrorMessage="1" error="This cell is not in use." sqref="B244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45:B247">
      <formula1>0</formula1>
    </dataValidation>
    <dataValidation type="textLength" operator="equal" allowBlank="1" showInputMessage="1" showErrorMessage="1" error="This cell is not in use." sqref="B248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49:B251">
      <formula1>0</formula1>
    </dataValidation>
    <dataValidation type="textLength" operator="equal" allowBlank="1" showInputMessage="1" showErrorMessage="1" error="This cell is not in use." sqref="B252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53:B255">
      <formula1>0</formula1>
    </dataValidation>
    <dataValidation type="textLength" operator="equal" allowBlank="1" showInputMessage="1" showErrorMessage="1" error="This cell is not in use." sqref="B256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57:B259">
      <formula1>0</formula1>
    </dataValidation>
    <dataValidation type="textLength" operator="equal" allowBlank="1" showInputMessage="1" showErrorMessage="1" error="This cell is not in use." sqref="B260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61:B263">
      <formula1>0</formula1>
    </dataValidation>
    <dataValidation type="textLength" operator="equal" allowBlank="1" showInputMessage="1" showErrorMessage="1" error="This cell is not in use." sqref="B264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65:B267">
      <formula1>0</formula1>
    </dataValidation>
    <dataValidation type="textLength" operator="equal" allowBlank="1" showInputMessage="1" showErrorMessage="1" error="This cell is not in use." sqref="B268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69:B270">
      <formula1>0</formula1>
    </dataValidation>
    <dataValidation type="textLength" operator="equal" allowBlank="1" showInputMessage="1" showErrorMessage="1" error="This cell is not in use." sqref="B271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72:B274">
      <formula1>0</formula1>
    </dataValidation>
    <dataValidation type="textLength" operator="equal" allowBlank="1" showInputMessage="1" showErrorMessage="1" error="This cell is not in use." sqref="B275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76">
      <formula1>0</formula1>
    </dataValidation>
    <dataValidation type="textLength" operator="equal" allowBlank="1" showInputMessage="1" showErrorMessage="1" error="This cell is not in use." sqref="B277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78:B280">
      <formula1>0</formula1>
    </dataValidation>
    <dataValidation type="textLength" operator="equal" allowBlank="1" showInputMessage="1" showErrorMessage="1" error="This cell is not in use." sqref="B281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82">
      <formula1>0</formula1>
    </dataValidation>
    <dataValidation type="textLength" operator="equal" allowBlank="1" showInputMessage="1" showErrorMessage="1" error="This cell is not in use." sqref="B283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84:B285">
      <formula1>0</formula1>
    </dataValidation>
    <dataValidation type="textLength" operator="equal" allowBlank="1" showInputMessage="1" showErrorMessage="1" error="This cell is not in use." sqref="B286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87">
      <formula1>0</formula1>
    </dataValidation>
    <dataValidation type="textLength" operator="equal" allowBlank="1" showInputMessage="1" showErrorMessage="1" error="This cell is not in use." sqref="B288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89:B290">
      <formula1>0</formula1>
    </dataValidation>
    <dataValidation type="textLength" operator="equal" allowBlank="1" showInputMessage="1" showErrorMessage="1" error="This cell is not in use." sqref="B291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92">
      <formula1>0</formula1>
    </dataValidation>
    <dataValidation type="textLength" operator="equal" allowBlank="1" showInputMessage="1" showErrorMessage="1" error="This cell is not in use." sqref="B293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94:B295">
      <formula1>0</formula1>
    </dataValidation>
    <dataValidation type="textLength" operator="equal" allowBlank="1" showInputMessage="1" showErrorMessage="1" error="This cell is not in use." sqref="B296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97">
      <formula1>0</formula1>
    </dataValidation>
    <dataValidation type="textLength" operator="equal" allowBlank="1" showInputMessage="1" showErrorMessage="1" error="This cell is not in use." sqref="B298">
      <formula1>0</formula1>
    </dataValidation>
    <dataValidation type="decimal" operator="greaterThanOrEqual" allowBlank="1" showInputMessage="1" showErrorMessage="1" errorTitle="Invalid volume data" error="Invalid volume data (negative number or unused cell)." sqref="B299:B300">
      <formula1>0</formula1>
    </dataValidation>
    <dataValidation type="textLength" operator="equal" allowBlank="1" showInputMessage="1" showErrorMessage="1" error="This cell is not in use." sqref="B301">
      <formula1>0</formula1>
    </dataValidation>
    <dataValidation type="decimal" operator="greaterThanOrEqual" allowBlank="1" showInputMessage="1" showErrorMessage="1" errorTitle="Invalid volume data" error="Invalid volume data (negative number or unused cell)." sqref="B302">
      <formula1>0</formula1>
    </dataValidation>
    <dataValidation type="textLength" operator="equal" allowBlank="1" showInputMessage="1" showErrorMessage="1" error="This cell is not in use." sqref="C194">
      <formula1>0</formula1>
    </dataValidation>
    <dataValidation type="decimal" operator="greaterThanOrEqual" allowBlank="1" showInputMessage="1" showErrorMessage="1" errorTitle="Invalid volume data" error="Invalid volume data (negative number or unused cell)." sqref="C195:C197">
      <formula1>0</formula1>
    </dataValidation>
    <dataValidation type="textLength" operator="equal" allowBlank="1" showInputMessage="1" showErrorMessage="1" error="This cell is not in use." sqref="C198">
      <formula1>0</formula1>
    </dataValidation>
    <dataValidation type="decimal" operator="greaterThanOrEqual" allowBlank="1" showInputMessage="1" showErrorMessage="1" errorTitle="Invalid volume data" error="Invalid volume data (negative number or unused cell)." sqref="C199:C201">
      <formula1>0</formula1>
    </dataValidation>
    <dataValidation type="textLength" operator="equal" allowBlank="1" showInputMessage="1" showErrorMessage="1" error="This cell is not in use." sqref="C202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03:C205">
      <formula1>0</formula1>
    </dataValidation>
    <dataValidation type="textLength" operator="equal" allowBlank="1" showInputMessage="1" showErrorMessage="1" error="This cell is not in use." sqref="C206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07:C209">
      <formula1>0</formula1>
    </dataValidation>
    <dataValidation type="textLength" operator="equal" allowBlank="1" showInputMessage="1" showErrorMessage="1" error="This cell is not in use." sqref="C210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11:C213">
      <formula1>0</formula1>
    </dataValidation>
    <dataValidation type="textLength" operator="equal" allowBlank="1" showInputMessage="1" showErrorMessage="1" error="This cell is not in use." sqref="C214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15:C217">
      <formula1>0</formula1>
    </dataValidation>
    <dataValidation type="textLength" operator="equal" allowBlank="1" showInputMessage="1" showErrorMessage="1" error="This cell is not in use." sqref="C218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19:C221">
      <formula1>0</formula1>
    </dataValidation>
    <dataValidation type="textLength" operator="equal" allowBlank="1" showInputMessage="1" showErrorMessage="1" error="This cell is not in use." sqref="C222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23">
      <formula1>0</formula1>
    </dataValidation>
    <dataValidation type="textLength" operator="equal" allowBlank="1" showInputMessage="1" showErrorMessage="1" error="This cell is not in use." sqref="C224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25">
      <formula1>0</formula1>
    </dataValidation>
    <dataValidation type="textLength" operator="equal" allowBlank="1" showInputMessage="1" showErrorMessage="1" error="This cell is not in use." sqref="C226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27:C229">
      <formula1>0</formula1>
    </dataValidation>
    <dataValidation type="textLength" operator="equal" allowBlank="1" showInputMessage="1" showErrorMessage="1" error="This cell is not in use." sqref="C230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31:C233">
      <formula1>0</formula1>
    </dataValidation>
    <dataValidation type="textLength" operator="equal" allowBlank="1" showInputMessage="1" showErrorMessage="1" error="This cell is not in use." sqref="C234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35:C237">
      <formula1>0</formula1>
    </dataValidation>
    <dataValidation type="textLength" operator="equal" allowBlank="1" showInputMessage="1" showErrorMessage="1" error="This cell is not in use." sqref="C238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39:C240">
      <formula1>0</formula1>
    </dataValidation>
    <dataValidation type="textLength" operator="equal" allowBlank="1" showInputMessage="1" showErrorMessage="1" error="This cell is not in use." sqref="C241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42:C243">
      <formula1>0</formula1>
    </dataValidation>
    <dataValidation type="textLength" operator="equal" allowBlank="1" showInputMessage="1" showErrorMessage="1" error="This cell is not in use." sqref="C244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45:C247">
      <formula1>0</formula1>
    </dataValidation>
    <dataValidation type="textLength" operator="equal" allowBlank="1" showInputMessage="1" showErrorMessage="1" error="This cell is not in use." sqref="C248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49:C251">
      <formula1>0</formula1>
    </dataValidation>
    <dataValidation type="textLength" operator="equal" allowBlank="1" showInputMessage="1" showErrorMessage="1" error="This cell is not in use." sqref="C252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53:C255">
      <formula1>0</formula1>
    </dataValidation>
    <dataValidation type="textLength" operator="equal" allowBlank="1" showInputMessage="1" showErrorMessage="1" error="This cell is not in use." sqref="C256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57:C259">
      <formula1>0</formula1>
    </dataValidation>
    <dataValidation type="textLength" operator="equal" allowBlank="1" showInputMessage="1" showErrorMessage="1" error="This cell is not in use." sqref="C260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61:C263">
      <formula1>0</formula1>
    </dataValidation>
    <dataValidation type="textLength" operator="equal" allowBlank="1" showInputMessage="1" showErrorMessage="1" error="This cell is not in use." sqref="C264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65:C267">
      <formula1>0</formula1>
    </dataValidation>
    <dataValidation type="textLength" operator="equal" allowBlank="1" showInputMessage="1" showErrorMessage="1" error="This cell is not in use." sqref="C268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69:C270">
      <formula1>0</formula1>
    </dataValidation>
    <dataValidation type="textLength" operator="equal" allowBlank="1" showInputMessage="1" showErrorMessage="1" error="This cell is not in use." sqref="C271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72:C274">
      <formula1>0</formula1>
    </dataValidation>
    <dataValidation type="textLength" operator="equal" allowBlank="1" showInputMessage="1" showErrorMessage="1" error="This cell is not in use." sqref="C275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76">
      <formula1>0</formula1>
    </dataValidation>
    <dataValidation type="textLength" operator="equal" allowBlank="1" showInputMessage="1" showErrorMessage="1" error="This cell is not in use." sqref="C277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78:C280">
      <formula1>0</formula1>
    </dataValidation>
    <dataValidation type="textLength" operator="equal" allowBlank="1" showInputMessage="1" showErrorMessage="1" error="This cell is not in use." sqref="C281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82">
      <formula1>0</formula1>
    </dataValidation>
    <dataValidation type="textLength" operator="equal" allowBlank="1" showInputMessage="1" showErrorMessage="1" error="This cell is not in use." sqref="C283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84:C285">
      <formula1>0</formula1>
    </dataValidation>
    <dataValidation type="textLength" operator="equal" allowBlank="1" showInputMessage="1" showErrorMessage="1" error="This cell is not in use." sqref="C286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87">
      <formula1>0</formula1>
    </dataValidation>
    <dataValidation type="textLength" operator="equal" allowBlank="1" showInputMessage="1" showErrorMessage="1" error="This cell is not in use." sqref="C288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89:C290">
      <formula1>0</formula1>
    </dataValidation>
    <dataValidation type="textLength" operator="equal" allowBlank="1" showInputMessage="1" showErrorMessage="1" error="This cell is not in use." sqref="C291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92">
      <formula1>0</formula1>
    </dataValidation>
    <dataValidation type="textLength" operator="equal" allowBlank="1" showInputMessage="1" showErrorMessage="1" error="This cell is not in use." sqref="C293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94:C295">
      <formula1>0</formula1>
    </dataValidation>
    <dataValidation type="textLength" operator="equal" allowBlank="1" showInputMessage="1" showErrorMessage="1" error="This cell is not in use." sqref="C296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97">
      <formula1>0</formula1>
    </dataValidation>
    <dataValidation type="textLength" operator="equal" allowBlank="1" showInputMessage="1" showErrorMessage="1" error="This cell is not in use." sqref="C298">
      <formula1>0</formula1>
    </dataValidation>
    <dataValidation type="decimal" operator="greaterThanOrEqual" allowBlank="1" showInputMessage="1" showErrorMessage="1" errorTitle="Invalid volume data" error="Invalid volume data (negative number or unused cell)." sqref="C299:C300">
      <formula1>0</formula1>
    </dataValidation>
    <dataValidation type="textLength" operator="equal" allowBlank="1" showInputMessage="1" showErrorMessage="1" error="This cell is not in use." sqref="C301">
      <formula1>0</formula1>
    </dataValidation>
    <dataValidation type="decimal" operator="greaterThanOrEqual" allowBlank="1" showInputMessage="1" showErrorMessage="1" errorTitle="Invalid volume data" error="Invalid volume data (negative number or unused cell)." sqref="C302">
      <formula1>0</formula1>
    </dataValidation>
    <dataValidation type="textLength" operator="equal" allowBlank="1" showInputMessage="1" showErrorMessage="1" error="This cell is not in use." sqref="D194">
      <formula1>0</formula1>
    </dataValidation>
    <dataValidation type="decimal" operator="greaterThanOrEqual" allowBlank="1" showInputMessage="1" showErrorMessage="1" errorTitle="Invalid volume data" error="Invalid volume data (negative number or unused cell)." sqref="D195:D197">
      <formula1>0</formula1>
    </dataValidation>
    <dataValidation type="textLength" operator="equal" allowBlank="1" showInputMessage="1" showErrorMessage="1" error="This cell is not in use." sqref="D198">
      <formula1>0</formula1>
    </dataValidation>
    <dataValidation type="decimal" operator="greaterThanOrEqual" allowBlank="1" showInputMessage="1" showErrorMessage="1" errorTitle="Invalid volume data" error="Invalid volume data (negative number or unused cell)." sqref="D199:D201">
      <formula1>0</formula1>
    </dataValidation>
    <dataValidation type="textLength" operator="equal" allowBlank="1" showInputMessage="1" showErrorMessage="1" error="This cell is not in use." sqref="D202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03:D205">
      <formula1>0</formula1>
    </dataValidation>
    <dataValidation type="textLength" operator="equal" allowBlank="1" showInputMessage="1" showErrorMessage="1" error="This cell is not in use." sqref="D206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07:D209">
      <formula1>0</formula1>
    </dataValidation>
    <dataValidation type="textLength" operator="equal" allowBlank="1" showInputMessage="1" showErrorMessage="1" error="This cell is not in use." sqref="D210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11:D213">
      <formula1>0</formula1>
    </dataValidation>
    <dataValidation type="textLength" operator="equal" allowBlank="1" showInputMessage="1" showErrorMessage="1" error="This cell is not in use." sqref="D214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15:D217">
      <formula1>0</formula1>
    </dataValidation>
    <dataValidation type="textLength" operator="equal" allowBlank="1" showInputMessage="1" showErrorMessage="1" error="This cell is not in use." sqref="D218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19:D221">
      <formula1>0</formula1>
    </dataValidation>
    <dataValidation type="textLength" operator="equal" allowBlank="1" showInputMessage="1" showErrorMessage="1" error="This cell is not in use." sqref="D222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23">
      <formula1>0</formula1>
    </dataValidation>
    <dataValidation type="textLength" operator="equal" allowBlank="1" showInputMessage="1" showErrorMessage="1" error="This cell is not in use." sqref="D224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25">
      <formula1>0</formula1>
    </dataValidation>
    <dataValidation type="textLength" operator="equal" allowBlank="1" showInputMessage="1" showErrorMessage="1" error="This cell is not in use." sqref="D226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27:D229">
      <formula1>0</formula1>
    </dataValidation>
    <dataValidation type="textLength" operator="equal" allowBlank="1" showInputMessage="1" showErrorMessage="1" error="This cell is not in use." sqref="D230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31:D233">
      <formula1>0</formula1>
    </dataValidation>
    <dataValidation type="textLength" operator="equal" allowBlank="1" showInputMessage="1" showErrorMessage="1" error="This cell is not in use." sqref="D234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35:D237">
      <formula1>0</formula1>
    </dataValidation>
    <dataValidation type="textLength" operator="equal" allowBlank="1" showInputMessage="1" showErrorMessage="1" error="This cell is not in use." sqref="D238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39:D240">
      <formula1>0</formula1>
    </dataValidation>
    <dataValidation type="textLength" operator="equal" allowBlank="1" showInputMessage="1" showErrorMessage="1" error="This cell is not in use." sqref="D241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42:D243">
      <formula1>0</formula1>
    </dataValidation>
    <dataValidation type="textLength" operator="equal" allowBlank="1" showInputMessage="1" showErrorMessage="1" error="This cell is not in use." sqref="D244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45:D247">
      <formula1>0</formula1>
    </dataValidation>
    <dataValidation type="textLength" operator="equal" allowBlank="1" showInputMessage="1" showErrorMessage="1" error="This cell is not in use." sqref="D248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49:D251">
      <formula1>0</formula1>
    </dataValidation>
    <dataValidation type="textLength" operator="equal" allowBlank="1" showInputMessage="1" showErrorMessage="1" error="This cell is not in use." sqref="D252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53:D255">
      <formula1>0</formula1>
    </dataValidation>
    <dataValidation type="textLength" operator="equal" allowBlank="1" showInputMessage="1" showErrorMessage="1" error="This cell is not in use." sqref="D256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57:D259">
      <formula1>0</formula1>
    </dataValidation>
    <dataValidation type="textLength" operator="equal" allowBlank="1" showInputMessage="1" showErrorMessage="1" error="This cell is not in use." sqref="D260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61:D263">
      <formula1>0</formula1>
    </dataValidation>
    <dataValidation type="textLength" operator="equal" allowBlank="1" showInputMessage="1" showErrorMessage="1" error="This cell is not in use." sqref="D264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65:D267">
      <formula1>0</formula1>
    </dataValidation>
    <dataValidation type="textLength" operator="equal" allowBlank="1" showInputMessage="1" showErrorMessage="1" error="This cell is not in use." sqref="D268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69:D270">
      <formula1>0</formula1>
    </dataValidation>
    <dataValidation type="textLength" operator="equal" allowBlank="1" showInputMessage="1" showErrorMessage="1" error="This cell is not in use." sqref="D271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72:D274">
      <formula1>0</formula1>
    </dataValidation>
    <dataValidation type="textLength" operator="equal" allowBlank="1" showInputMessage="1" showErrorMessage="1" error="This cell is not in use." sqref="D275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76">
      <formula1>0</formula1>
    </dataValidation>
    <dataValidation type="textLength" operator="equal" allowBlank="1" showInputMessage="1" showErrorMessage="1" error="This cell is not in use." sqref="D277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78:D280">
      <formula1>0</formula1>
    </dataValidation>
    <dataValidation type="textLength" operator="equal" allowBlank="1" showInputMessage="1" showErrorMessage="1" error="This cell is not in use." sqref="D281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82">
      <formula1>0</formula1>
    </dataValidation>
    <dataValidation type="textLength" operator="equal" allowBlank="1" showInputMessage="1" showErrorMessage="1" error="This cell is not in use." sqref="D283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84:D285">
      <formula1>0</formula1>
    </dataValidation>
    <dataValidation type="textLength" operator="equal" allowBlank="1" showInputMessage="1" showErrorMessage="1" error="This cell is not in use." sqref="D286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87">
      <formula1>0</formula1>
    </dataValidation>
    <dataValidation type="textLength" operator="equal" allowBlank="1" showInputMessage="1" showErrorMessage="1" error="This cell is not in use." sqref="D288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89:D290">
      <formula1>0</formula1>
    </dataValidation>
    <dataValidation type="textLength" operator="equal" allowBlank="1" showInputMessage="1" showErrorMessage="1" error="This cell is not in use." sqref="D291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92">
      <formula1>0</formula1>
    </dataValidation>
    <dataValidation type="textLength" operator="equal" allowBlank="1" showInputMessage="1" showErrorMessage="1" error="This cell is not in use." sqref="D293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94:D295">
      <formula1>0</formula1>
    </dataValidation>
    <dataValidation type="textLength" operator="equal" allowBlank="1" showInputMessage="1" showErrorMessage="1" error="This cell is not in use." sqref="D296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97">
      <formula1>0</formula1>
    </dataValidation>
    <dataValidation type="textLength" operator="equal" allowBlank="1" showInputMessage="1" showErrorMessage="1" error="This cell is not in use." sqref="D298">
      <formula1>0</formula1>
    </dataValidation>
    <dataValidation type="decimal" operator="greaterThanOrEqual" allowBlank="1" showInputMessage="1" showErrorMessage="1" errorTitle="Invalid volume data" error="Invalid volume data (negative number or unused cell)." sqref="D299:D300">
      <formula1>0</formula1>
    </dataValidation>
    <dataValidation type="textLength" operator="equal" allowBlank="1" showInputMessage="1" showErrorMessage="1" error="This cell is not in use." sqref="D301">
      <formula1>0</formula1>
    </dataValidation>
    <dataValidation type="decimal" operator="greaterThanOrEqual" allowBlank="1" showInputMessage="1" showErrorMessage="1" errorTitle="Invalid volume data" error="Invalid volume data (negative number or unused cell)." sqref="D302">
      <formula1>0</formula1>
    </dataValidation>
    <dataValidation type="textLength" operator="equal" allowBlank="1" showInputMessage="1" showErrorMessage="1" error="This cell is not in use." sqref="E194">
      <formula1>0</formula1>
    </dataValidation>
    <dataValidation type="decimal" operator="greaterThanOrEqual" allowBlank="1" showInputMessage="1" showErrorMessage="1" errorTitle="Invalid volume data" error="Invalid volume data (negative number or unused cell)." sqref="E195:E197">
      <formula1>0</formula1>
    </dataValidation>
    <dataValidation type="textLength" operator="equal" allowBlank="1" showInputMessage="1" showErrorMessage="1" error="This cell is not in use." sqref="E198">
      <formula1>0</formula1>
    </dataValidation>
    <dataValidation type="decimal" operator="greaterThanOrEqual" allowBlank="1" showInputMessage="1" showErrorMessage="1" errorTitle="Invalid volume data" error="Invalid volume data (negative number or unused cell)." sqref="E199:E201">
      <formula1>0</formula1>
    </dataValidation>
    <dataValidation type="textLength" operator="equal" allowBlank="1" showInputMessage="1" showErrorMessage="1" error="This cell is not in use." sqref="E202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03:E205">
      <formula1>0</formula1>
    </dataValidation>
    <dataValidation type="textLength" operator="equal" allowBlank="1" showInputMessage="1" showErrorMessage="1" error="This cell is not in use." sqref="E206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07:E209">
      <formula1>0</formula1>
    </dataValidation>
    <dataValidation type="textLength" operator="equal" allowBlank="1" showInputMessage="1" showErrorMessage="1" error="This cell is not in use." sqref="E210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11:E213">
      <formula1>0</formula1>
    </dataValidation>
    <dataValidation type="textLength" operator="equal" allowBlank="1" showInputMessage="1" showErrorMessage="1" error="This cell is not in use." sqref="E214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15:E217">
      <formula1>0</formula1>
    </dataValidation>
    <dataValidation type="textLength" operator="equal" allowBlank="1" showInputMessage="1" showErrorMessage="1" error="This cell is not in use." sqref="E218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19:E221">
      <formula1>0</formula1>
    </dataValidation>
    <dataValidation type="textLength" operator="equal" allowBlank="1" showInputMessage="1" showErrorMessage="1" error="This cell is not in use." sqref="E222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23">
      <formula1>0</formula1>
    </dataValidation>
    <dataValidation type="textLength" operator="equal" allowBlank="1" showInputMessage="1" showErrorMessage="1" error="This cell is not in use." sqref="E224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25">
      <formula1>0</formula1>
    </dataValidation>
    <dataValidation type="textLength" operator="equal" allowBlank="1" showInputMessage="1" showErrorMessage="1" error="This cell is not in use." sqref="E226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27:E229">
      <formula1>0</formula1>
    </dataValidation>
    <dataValidation type="textLength" operator="equal" allowBlank="1" showInputMessage="1" showErrorMessage="1" error="This cell is not in use." sqref="E230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31:E233">
      <formula1>0</formula1>
    </dataValidation>
    <dataValidation type="textLength" operator="equal" allowBlank="1" showInputMessage="1" showErrorMessage="1" error="This cell is not in use." sqref="E234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35:E237">
      <formula1>0</formula1>
    </dataValidation>
    <dataValidation type="textLength" operator="equal" allowBlank="1" showInputMessage="1" showErrorMessage="1" error="This cell is not in use." sqref="E238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39:E240">
      <formula1>0</formula1>
    </dataValidation>
    <dataValidation type="textLength" operator="equal" allowBlank="1" showInputMessage="1" showErrorMessage="1" error="This cell is not in use." sqref="E241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42:E243">
      <formula1>0</formula1>
    </dataValidation>
    <dataValidation type="textLength" operator="equal" allowBlank="1" showInputMessage="1" showErrorMessage="1" error="This cell is not in use." sqref="E244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45:E247">
      <formula1>0</formula1>
    </dataValidation>
    <dataValidation type="textLength" operator="equal" allowBlank="1" showInputMessage="1" showErrorMessage="1" error="This cell is not in use." sqref="E248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49:E251">
      <formula1>0</formula1>
    </dataValidation>
    <dataValidation type="textLength" operator="equal" allowBlank="1" showInputMessage="1" showErrorMessage="1" error="This cell is not in use." sqref="E252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53:E255">
      <formula1>0</formula1>
    </dataValidation>
    <dataValidation type="textLength" operator="equal" allowBlank="1" showInputMessage="1" showErrorMessage="1" error="This cell is not in use." sqref="E256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57:E259">
      <formula1>0</formula1>
    </dataValidation>
    <dataValidation type="textLength" operator="equal" allowBlank="1" showInputMessage="1" showErrorMessage="1" error="This cell is not in use." sqref="E260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61:E263">
      <formula1>0</formula1>
    </dataValidation>
    <dataValidation type="textLength" operator="equal" allowBlank="1" showInputMessage="1" showErrorMessage="1" error="This cell is not in use." sqref="E264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65:E267">
      <formula1>0</formula1>
    </dataValidation>
    <dataValidation type="textLength" operator="equal" allowBlank="1" showInputMessage="1" showErrorMessage="1" error="This cell is not in use." sqref="E268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69:E270">
      <formula1>0</formula1>
    </dataValidation>
    <dataValidation type="textLength" operator="equal" allowBlank="1" showInputMessage="1" showErrorMessage="1" error="This cell is not in use." sqref="E271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72:E274">
      <formula1>0</formula1>
    </dataValidation>
    <dataValidation type="textLength" operator="equal" allowBlank="1" showInputMessage="1" showErrorMessage="1" error="This cell is not in use." sqref="E275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76">
      <formula1>0</formula1>
    </dataValidation>
    <dataValidation type="textLength" operator="equal" allowBlank="1" showInputMessage="1" showErrorMessage="1" error="This cell is not in use." sqref="E277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78:E280">
      <formula1>0</formula1>
    </dataValidation>
    <dataValidation type="textLength" operator="equal" allowBlank="1" showInputMessage="1" showErrorMessage="1" error="This cell is not in use." sqref="E281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82">
      <formula1>0</formula1>
    </dataValidation>
    <dataValidation type="textLength" operator="equal" allowBlank="1" showInputMessage="1" showErrorMessage="1" error="This cell is not in use." sqref="E283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84:E285">
      <formula1>0</formula1>
    </dataValidation>
    <dataValidation type="textLength" operator="equal" allowBlank="1" showInputMessage="1" showErrorMessage="1" error="This cell is not in use." sqref="E286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87">
      <formula1>0</formula1>
    </dataValidation>
    <dataValidation type="textLength" operator="equal" allowBlank="1" showInputMessage="1" showErrorMessage="1" error="This cell is not in use." sqref="E288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89:E290">
      <formula1>0</formula1>
    </dataValidation>
    <dataValidation type="textLength" operator="equal" allowBlank="1" showInputMessage="1" showErrorMessage="1" error="This cell is not in use." sqref="E291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92">
      <formula1>0</formula1>
    </dataValidation>
    <dataValidation type="textLength" operator="equal" allowBlank="1" showInputMessage="1" showErrorMessage="1" error="This cell is not in use." sqref="E293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94:E295">
      <formula1>0</formula1>
    </dataValidation>
    <dataValidation type="textLength" operator="equal" allowBlank="1" showInputMessage="1" showErrorMessage="1" error="This cell is not in use." sqref="E296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97">
      <formula1>0</formula1>
    </dataValidation>
    <dataValidation type="textLength" operator="equal" allowBlank="1" showInputMessage="1" showErrorMessage="1" error="This cell is not in use." sqref="E298">
      <formula1>0</formula1>
    </dataValidation>
    <dataValidation type="decimal" operator="greaterThanOrEqual" allowBlank="1" showInputMessage="1" showErrorMessage="1" errorTitle="Invalid volume data" error="Invalid volume data (negative number or unused cell)." sqref="E299:E300">
      <formula1>0</formula1>
    </dataValidation>
    <dataValidation type="textLength" operator="equal" allowBlank="1" showInputMessage="1" showErrorMessage="1" error="This cell is not in use." sqref="E301">
      <formula1>0</formula1>
    </dataValidation>
    <dataValidation type="decimal" operator="greaterThanOrEqual" allowBlank="1" showInputMessage="1" showErrorMessage="1" errorTitle="Invalid volume data" error="Invalid volume data (negative number or unused cell)." sqref="E302">
      <formula1>0</formula1>
    </dataValidation>
    <dataValidation type="textLength" operator="equal" allowBlank="1" showInputMessage="1" showErrorMessage="1" error="This cell is not in use." sqref="F194">
      <formula1>0</formula1>
    </dataValidation>
    <dataValidation type="decimal" operator="greaterThanOrEqual" allowBlank="1" showInputMessage="1" showErrorMessage="1" errorTitle="Invalid volume data" error="Invalid volume data (negative number or unused cell)." sqref="F195:F197">
      <formula1>0</formula1>
    </dataValidation>
    <dataValidation type="textLength" operator="equal" allowBlank="1" showInputMessage="1" showErrorMessage="1" error="This cell is not in use." sqref="F198">
      <formula1>0</formula1>
    </dataValidation>
    <dataValidation type="decimal" operator="greaterThanOrEqual" allowBlank="1" showInputMessage="1" showErrorMessage="1" errorTitle="Invalid volume data" error="Invalid volume data (negative number or unused cell)." sqref="F199:F201">
      <formula1>0</formula1>
    </dataValidation>
    <dataValidation type="textLength" operator="equal" allowBlank="1" showInputMessage="1" showErrorMessage="1" error="This cell is not in use." sqref="F202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03:F205">
      <formula1>0</formula1>
    </dataValidation>
    <dataValidation type="textLength" operator="equal" allowBlank="1" showInputMessage="1" showErrorMessage="1" error="This cell is not in use." sqref="F206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07:F209">
      <formula1>0</formula1>
    </dataValidation>
    <dataValidation type="textLength" operator="equal" allowBlank="1" showInputMessage="1" showErrorMessage="1" error="This cell is not in use." sqref="F210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11:F213">
      <formula1>0</formula1>
    </dataValidation>
    <dataValidation type="textLength" operator="equal" allowBlank="1" showInputMessage="1" showErrorMessage="1" error="This cell is not in use." sqref="F214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15:F217">
      <formula1>0</formula1>
    </dataValidation>
    <dataValidation type="textLength" operator="equal" allowBlank="1" showInputMessage="1" showErrorMessage="1" error="This cell is not in use." sqref="F218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19:F221">
      <formula1>0</formula1>
    </dataValidation>
    <dataValidation type="textLength" operator="equal" allowBlank="1" showInputMessage="1" showErrorMessage="1" error="This cell is not in use." sqref="F222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23">
      <formula1>0</formula1>
    </dataValidation>
    <dataValidation type="textLength" operator="equal" allowBlank="1" showInputMessage="1" showErrorMessage="1" error="This cell is not in use." sqref="F224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25">
      <formula1>0</formula1>
    </dataValidation>
    <dataValidation type="textLength" operator="equal" allowBlank="1" showInputMessage="1" showErrorMessage="1" error="This cell is not in use." sqref="F226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27:F229">
      <formula1>0</formula1>
    </dataValidation>
    <dataValidation type="textLength" operator="equal" allowBlank="1" showInputMessage="1" showErrorMessage="1" error="This cell is not in use." sqref="F230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31:F233">
      <formula1>0</formula1>
    </dataValidation>
    <dataValidation type="textLength" operator="equal" allowBlank="1" showInputMessage="1" showErrorMessage="1" error="This cell is not in use." sqref="F234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35:F237">
      <formula1>0</formula1>
    </dataValidation>
    <dataValidation type="textLength" operator="equal" allowBlank="1" showInputMessage="1" showErrorMessage="1" error="This cell is not in use." sqref="F238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39:F240">
      <formula1>0</formula1>
    </dataValidation>
    <dataValidation type="textLength" operator="equal" allowBlank="1" showInputMessage="1" showErrorMessage="1" error="This cell is not in use." sqref="F241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42:F243">
      <formula1>0</formula1>
    </dataValidation>
    <dataValidation type="textLength" operator="equal" allowBlank="1" showInputMessage="1" showErrorMessage="1" error="This cell is not in use." sqref="F244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45:F247">
      <formula1>0</formula1>
    </dataValidation>
    <dataValidation type="textLength" operator="equal" allowBlank="1" showInputMessage="1" showErrorMessage="1" error="This cell is not in use." sqref="F248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49:F251">
      <formula1>0</formula1>
    </dataValidation>
    <dataValidation type="textLength" operator="equal" allowBlank="1" showInputMessage="1" showErrorMessage="1" error="This cell is not in use." sqref="F252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53:F255">
      <formula1>0</formula1>
    </dataValidation>
    <dataValidation type="textLength" operator="equal" allowBlank="1" showInputMessage="1" showErrorMessage="1" error="This cell is not in use." sqref="F256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57:F259">
      <formula1>0</formula1>
    </dataValidation>
    <dataValidation type="textLength" operator="equal" allowBlank="1" showInputMessage="1" showErrorMessage="1" error="This cell is not in use." sqref="F260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61:F263">
      <formula1>0</formula1>
    </dataValidation>
    <dataValidation type="textLength" operator="equal" allowBlank="1" showInputMessage="1" showErrorMessage="1" error="This cell is not in use." sqref="F264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65:F267">
      <formula1>0</formula1>
    </dataValidation>
    <dataValidation type="textLength" operator="equal" allowBlank="1" showInputMessage="1" showErrorMessage="1" error="This cell is not in use." sqref="F268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69:F270">
      <formula1>0</formula1>
    </dataValidation>
    <dataValidation type="textLength" operator="equal" allowBlank="1" showInputMessage="1" showErrorMessage="1" error="This cell is not in use." sqref="F271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72:F274">
      <formula1>0</formula1>
    </dataValidation>
    <dataValidation type="textLength" operator="equal" allowBlank="1" showInputMessage="1" showErrorMessage="1" error="This cell is not in use." sqref="F275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76">
      <formula1>0</formula1>
    </dataValidation>
    <dataValidation type="textLength" operator="equal" allowBlank="1" showInputMessage="1" showErrorMessage="1" error="This cell is not in use." sqref="F277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78:F280">
      <formula1>0</formula1>
    </dataValidation>
    <dataValidation type="textLength" operator="equal" allowBlank="1" showInputMessage="1" showErrorMessage="1" error="This cell is not in use." sqref="F281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82">
      <formula1>0</formula1>
    </dataValidation>
    <dataValidation type="textLength" operator="equal" allowBlank="1" showInputMessage="1" showErrorMessage="1" error="This cell is not in use." sqref="F283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84:F285">
      <formula1>0</formula1>
    </dataValidation>
    <dataValidation type="textLength" operator="equal" allowBlank="1" showInputMessage="1" showErrorMessage="1" error="This cell is not in use." sqref="F286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87">
      <formula1>0</formula1>
    </dataValidation>
    <dataValidation type="textLength" operator="equal" allowBlank="1" showInputMessage="1" showErrorMessage="1" error="This cell is not in use." sqref="F288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89:F290">
      <formula1>0</formula1>
    </dataValidation>
    <dataValidation type="textLength" operator="equal" allowBlank="1" showInputMessage="1" showErrorMessage="1" error="This cell is not in use." sqref="F291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92">
      <formula1>0</formula1>
    </dataValidation>
    <dataValidation type="textLength" operator="equal" allowBlank="1" showInputMessage="1" showErrorMessage="1" error="This cell is not in use." sqref="F293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94:F295">
      <formula1>0</formula1>
    </dataValidation>
    <dataValidation type="textLength" operator="equal" allowBlank="1" showInputMessage="1" showErrorMessage="1" error="This cell is not in use." sqref="F296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97">
      <formula1>0</formula1>
    </dataValidation>
    <dataValidation type="textLength" operator="equal" allowBlank="1" showInputMessage="1" showErrorMessage="1" error="This cell is not in use." sqref="F298">
      <formula1>0</formula1>
    </dataValidation>
    <dataValidation type="decimal" operator="greaterThanOrEqual" allowBlank="1" showInputMessage="1" showErrorMessage="1" errorTitle="Invalid volume data" error="Invalid volume data (negative number or unused cell)." sqref="F299:F300">
      <formula1>0</formula1>
    </dataValidation>
    <dataValidation type="textLength" operator="equal" allowBlank="1" showInputMessage="1" showErrorMessage="1" error="This cell is not in use." sqref="F301">
      <formula1>0</formula1>
    </dataValidation>
    <dataValidation type="decimal" operator="greaterThanOrEqual" allowBlank="1" showInputMessage="1" showErrorMessage="1" errorTitle="Invalid volume data" error="Invalid volume data (negative number or unused cell)." sqref="F302">
      <formula1>0</formula1>
    </dataValidation>
    <dataValidation type="textLength" operator="equal" allowBlank="1" showInputMessage="1" showErrorMessage="1" error="This cell is not in use." sqref="G194">
      <formula1>0</formula1>
    </dataValidation>
    <dataValidation type="decimal" operator="greaterThanOrEqual" allowBlank="1" showInputMessage="1" showErrorMessage="1" errorTitle="Invalid volume data" error="Invalid volume data (negative number or unused cell)." sqref="G195:G197">
      <formula1>0</formula1>
    </dataValidation>
    <dataValidation type="textLength" operator="equal" allowBlank="1" showInputMessage="1" showErrorMessage="1" error="This cell is not in use." sqref="G198">
      <formula1>0</formula1>
    </dataValidation>
    <dataValidation type="decimal" operator="greaterThanOrEqual" allowBlank="1" showInputMessage="1" showErrorMessage="1" errorTitle="Invalid volume data" error="Invalid volume data (negative number or unused cell)." sqref="G199:G201">
      <formula1>0</formula1>
    </dataValidation>
    <dataValidation type="textLength" operator="equal" allowBlank="1" showInputMessage="1" showErrorMessage="1" error="This cell is not in use." sqref="G202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03:G205">
      <formula1>0</formula1>
    </dataValidation>
    <dataValidation type="textLength" operator="equal" allowBlank="1" showInputMessage="1" showErrorMessage="1" error="This cell is not in use." sqref="G206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07:G209">
      <formula1>0</formula1>
    </dataValidation>
    <dataValidation type="textLength" operator="equal" allowBlank="1" showInputMessage="1" showErrorMessage="1" error="This cell is not in use." sqref="G210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11:G213">
      <formula1>0</formula1>
    </dataValidation>
    <dataValidation type="textLength" operator="equal" allowBlank="1" showInputMessage="1" showErrorMessage="1" error="This cell is not in use." sqref="G214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15:G217">
      <formula1>0</formula1>
    </dataValidation>
    <dataValidation type="textLength" operator="equal" allowBlank="1" showInputMessage="1" showErrorMessage="1" error="This cell is not in use." sqref="G218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19:G221">
      <formula1>0</formula1>
    </dataValidation>
    <dataValidation type="textLength" operator="equal" allowBlank="1" showInputMessage="1" showErrorMessage="1" error="This cell is not in use." sqref="G222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23">
      <formula1>0</formula1>
    </dataValidation>
    <dataValidation type="textLength" operator="equal" allowBlank="1" showInputMessage="1" showErrorMessage="1" error="This cell is not in use." sqref="G224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25">
      <formula1>0</formula1>
    </dataValidation>
    <dataValidation type="textLength" operator="equal" allowBlank="1" showInputMessage="1" showErrorMessage="1" error="This cell is not in use." sqref="G226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27:G229">
      <formula1>0</formula1>
    </dataValidation>
    <dataValidation type="textLength" operator="equal" allowBlank="1" showInputMessage="1" showErrorMessage="1" error="This cell is not in use." sqref="G230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31:G233">
      <formula1>0</formula1>
    </dataValidation>
    <dataValidation type="textLength" operator="equal" allowBlank="1" showInputMessage="1" showErrorMessage="1" error="This cell is not in use." sqref="G234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35:G237">
      <formula1>0</formula1>
    </dataValidation>
    <dataValidation type="textLength" operator="equal" allowBlank="1" showInputMessage="1" showErrorMessage="1" error="This cell is not in use." sqref="G238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39:G240">
      <formula1>0</formula1>
    </dataValidation>
    <dataValidation type="textLength" operator="equal" allowBlank="1" showInputMessage="1" showErrorMessage="1" error="This cell is not in use." sqref="G241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42:G243">
      <formula1>0</formula1>
    </dataValidation>
    <dataValidation type="textLength" operator="equal" allowBlank="1" showInputMessage="1" showErrorMessage="1" error="This cell is not in use." sqref="G244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45:G247">
      <formula1>0</formula1>
    </dataValidation>
    <dataValidation type="textLength" operator="equal" allowBlank="1" showInputMessage="1" showErrorMessage="1" error="This cell is not in use." sqref="G248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49:G251">
      <formula1>0</formula1>
    </dataValidation>
    <dataValidation type="textLength" operator="equal" allowBlank="1" showInputMessage="1" showErrorMessage="1" error="This cell is not in use." sqref="G252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53:G255">
      <formula1>0</formula1>
    </dataValidation>
    <dataValidation type="textLength" operator="equal" allowBlank="1" showInputMessage="1" showErrorMessage="1" error="This cell is not in use." sqref="G256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57:G259">
      <formula1>0</formula1>
    </dataValidation>
    <dataValidation type="textLength" operator="equal" allowBlank="1" showInputMessage="1" showErrorMessage="1" error="This cell is not in use." sqref="G260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61:G263">
      <formula1>0</formula1>
    </dataValidation>
    <dataValidation type="textLength" operator="equal" allowBlank="1" showInputMessage="1" showErrorMessage="1" error="This cell is not in use." sqref="G264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65:G267">
      <formula1>0</formula1>
    </dataValidation>
    <dataValidation type="textLength" operator="equal" allowBlank="1" showInputMessage="1" showErrorMessage="1" error="This cell is not in use." sqref="G268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69:G270">
      <formula1>0</formula1>
    </dataValidation>
    <dataValidation type="textLength" operator="equal" allowBlank="1" showInputMessage="1" showErrorMessage="1" error="This cell is not in use." sqref="G271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72:G274">
      <formula1>0</formula1>
    </dataValidation>
    <dataValidation type="textLength" operator="equal" allowBlank="1" showInputMessage="1" showErrorMessage="1" error="This cell is not in use." sqref="G275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76">
      <formula1>0</formula1>
    </dataValidation>
    <dataValidation type="textLength" operator="equal" allowBlank="1" showInputMessage="1" showErrorMessage="1" error="This cell is not in use." sqref="G277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78:G280">
      <formula1>0</formula1>
    </dataValidation>
    <dataValidation type="textLength" operator="equal" allowBlank="1" showInputMessage="1" showErrorMessage="1" error="This cell is not in use." sqref="G281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82">
      <formula1>0</formula1>
    </dataValidation>
    <dataValidation type="textLength" operator="equal" allowBlank="1" showInputMessage="1" showErrorMessage="1" error="This cell is not in use." sqref="G283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84:G285">
      <formula1>0</formula1>
    </dataValidation>
    <dataValidation type="textLength" operator="equal" allowBlank="1" showInputMessage="1" showErrorMessage="1" error="This cell is not in use." sqref="G286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87">
      <formula1>0</formula1>
    </dataValidation>
    <dataValidation type="textLength" operator="equal" allowBlank="1" showInputMessage="1" showErrorMessage="1" error="This cell is not in use." sqref="G288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89:G290">
      <formula1>0</formula1>
    </dataValidation>
    <dataValidation type="textLength" operator="equal" allowBlank="1" showInputMessage="1" showErrorMessage="1" error="This cell is not in use." sqref="G291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92">
      <formula1>0</formula1>
    </dataValidation>
    <dataValidation type="textLength" operator="equal" allowBlank="1" showInputMessage="1" showErrorMessage="1" error="This cell is not in use." sqref="G293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94:G295">
      <formula1>0</formula1>
    </dataValidation>
    <dataValidation type="textLength" operator="equal" allowBlank="1" showInputMessage="1" showErrorMessage="1" error="This cell is not in use." sqref="G296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97">
      <formula1>0</formula1>
    </dataValidation>
    <dataValidation type="textLength" operator="equal" allowBlank="1" showInputMessage="1" showErrorMessage="1" error="This cell is not in use." sqref="G298">
      <formula1>0</formula1>
    </dataValidation>
    <dataValidation type="decimal" operator="greaterThanOrEqual" allowBlank="1" showInputMessage="1" showErrorMessage="1" errorTitle="Invalid volume data" error="Invalid volume data (negative number or unused cell)." sqref="G299:G300">
      <formula1>0</formula1>
    </dataValidation>
    <dataValidation type="textLength" operator="equal" allowBlank="1" showInputMessage="1" showErrorMessage="1" error="This cell is not in use." sqref="G301">
      <formula1>0</formula1>
    </dataValidation>
    <dataValidation type="decimal" operator="greaterThanOrEqual" allowBlank="1" showInputMessage="1" showErrorMessage="1" errorTitle="Invalid volume data" error="Invalid volume data (negative number or unused cell)." sqref="G302">
      <formula1>0</formula1>
    </dataValidation>
    <dataValidation type="textLength" operator="equal" allowBlank="1" showInputMessage="1" showErrorMessage="1" error="This cell is not in use." sqref="H194">
      <formula1>0</formula1>
    </dataValidation>
    <dataValidation type="decimal" operator="greaterThanOrEqual" allowBlank="1" showInputMessage="1" showErrorMessage="1" errorTitle="Invalid volume data" error="Invalid volume data (negative number or unused cell)." sqref="H195:H197">
      <formula1>0</formula1>
    </dataValidation>
    <dataValidation type="textLength" operator="equal" allowBlank="1" showInputMessage="1" showErrorMessage="1" error="This cell is not in use." sqref="H198">
      <formula1>0</formula1>
    </dataValidation>
    <dataValidation type="decimal" operator="greaterThanOrEqual" allowBlank="1" showInputMessage="1" showErrorMessage="1" errorTitle="Invalid volume data" error="Invalid volume data (negative number or unused cell)." sqref="H199:H201">
      <formula1>0</formula1>
    </dataValidation>
    <dataValidation type="textLength" operator="equal" allowBlank="1" showInputMessage="1" showErrorMessage="1" error="This cell is not in use." sqref="H202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03:H205">
      <formula1>0</formula1>
    </dataValidation>
    <dataValidation type="textLength" operator="equal" allowBlank="1" showInputMessage="1" showErrorMessage="1" error="This cell is not in use." sqref="H206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07:H209">
      <formula1>0</formula1>
    </dataValidation>
    <dataValidation type="textLength" operator="equal" allowBlank="1" showInputMessage="1" showErrorMessage="1" error="This cell is not in use." sqref="H210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11:H213">
      <formula1>0</formula1>
    </dataValidation>
    <dataValidation type="textLength" operator="equal" allowBlank="1" showInputMessage="1" showErrorMessage="1" error="This cell is not in use." sqref="H214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15:H217">
      <formula1>0</formula1>
    </dataValidation>
    <dataValidation type="textLength" operator="equal" allowBlank="1" showInputMessage="1" showErrorMessage="1" error="This cell is not in use." sqref="H218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19:H221">
      <formula1>0</formula1>
    </dataValidation>
    <dataValidation type="textLength" operator="equal" allowBlank="1" showInputMessage="1" showErrorMessage="1" error="This cell is not in use." sqref="H222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23">
      <formula1>0</formula1>
    </dataValidation>
    <dataValidation type="textLength" operator="equal" allowBlank="1" showInputMessage="1" showErrorMessage="1" error="This cell is not in use." sqref="H224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25">
      <formula1>0</formula1>
    </dataValidation>
    <dataValidation type="textLength" operator="equal" allowBlank="1" showInputMessage="1" showErrorMessage="1" error="This cell is not in use." sqref="H226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27:H229">
      <formula1>0</formula1>
    </dataValidation>
    <dataValidation type="textLength" operator="equal" allowBlank="1" showInputMessage="1" showErrorMessage="1" error="This cell is not in use." sqref="H230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31:H233">
      <formula1>0</formula1>
    </dataValidation>
    <dataValidation type="textLength" operator="equal" allowBlank="1" showInputMessage="1" showErrorMessage="1" error="This cell is not in use." sqref="H234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35:H237">
      <formula1>0</formula1>
    </dataValidation>
    <dataValidation type="textLength" operator="equal" allowBlank="1" showInputMessage="1" showErrorMessage="1" error="This cell is not in use." sqref="H238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39:H240">
      <formula1>0</formula1>
    </dataValidation>
    <dataValidation type="textLength" operator="equal" allowBlank="1" showInputMessage="1" showErrorMessage="1" error="This cell is not in use." sqref="H241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42:H243">
      <formula1>0</formula1>
    </dataValidation>
    <dataValidation type="textLength" operator="equal" allowBlank="1" showInputMessage="1" showErrorMessage="1" error="This cell is not in use." sqref="H244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45:H247">
      <formula1>0</formula1>
    </dataValidation>
    <dataValidation type="textLength" operator="equal" allowBlank="1" showInputMessage="1" showErrorMessage="1" error="This cell is not in use." sqref="H248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49:H251">
      <formula1>0</formula1>
    </dataValidation>
    <dataValidation type="textLength" operator="equal" allowBlank="1" showInputMessage="1" showErrorMessage="1" error="This cell is not in use." sqref="H252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53:H255">
      <formula1>0</formula1>
    </dataValidation>
    <dataValidation type="textLength" operator="equal" allowBlank="1" showInputMessage="1" showErrorMessage="1" error="This cell is not in use." sqref="H256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57:H259">
      <formula1>0</formula1>
    </dataValidation>
    <dataValidation type="textLength" operator="equal" allowBlank="1" showInputMessage="1" showErrorMessage="1" error="This cell is not in use." sqref="H260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61:H263">
      <formula1>0</formula1>
    </dataValidation>
    <dataValidation type="textLength" operator="equal" allowBlank="1" showInputMessage="1" showErrorMessage="1" error="This cell is not in use." sqref="H264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65:H267">
      <formula1>0</formula1>
    </dataValidation>
    <dataValidation type="textLength" operator="equal" allowBlank="1" showInputMessage="1" showErrorMessage="1" error="This cell is not in use." sqref="H268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69:H270">
      <formula1>0</formula1>
    </dataValidation>
    <dataValidation type="textLength" operator="equal" allowBlank="1" showInputMessage="1" showErrorMessage="1" error="This cell is not in use." sqref="H271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72:H274">
      <formula1>0</formula1>
    </dataValidation>
    <dataValidation type="textLength" operator="equal" allowBlank="1" showInputMessage="1" showErrorMessage="1" error="This cell is not in use." sqref="H275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76">
      <formula1>0</formula1>
    </dataValidation>
    <dataValidation type="textLength" operator="equal" allowBlank="1" showInputMessage="1" showErrorMessage="1" error="This cell is not in use." sqref="H277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78:H280">
      <formula1>0</formula1>
    </dataValidation>
    <dataValidation type="textLength" operator="equal" allowBlank="1" showInputMessage="1" showErrorMessage="1" error="This cell is not in use." sqref="H281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82">
      <formula1>0</formula1>
    </dataValidation>
    <dataValidation type="textLength" operator="equal" allowBlank="1" showInputMessage="1" showErrorMessage="1" error="This cell is not in use." sqref="H283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84:H285">
      <formula1>0</formula1>
    </dataValidation>
    <dataValidation type="textLength" operator="equal" allowBlank="1" showInputMessage="1" showErrorMessage="1" error="This cell is not in use." sqref="H286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87">
      <formula1>0</formula1>
    </dataValidation>
    <dataValidation type="textLength" operator="equal" allowBlank="1" showInputMessage="1" showErrorMessage="1" error="This cell is not in use." sqref="H288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89:H290">
      <formula1>0</formula1>
    </dataValidation>
    <dataValidation type="textLength" operator="equal" allowBlank="1" showInputMessage="1" showErrorMessage="1" error="This cell is not in use." sqref="H291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92">
      <formula1>0</formula1>
    </dataValidation>
    <dataValidation type="textLength" operator="equal" allowBlank="1" showInputMessage="1" showErrorMessage="1" error="This cell is not in use." sqref="H293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94:H295">
      <formula1>0</formula1>
    </dataValidation>
    <dataValidation type="textLength" operator="equal" allowBlank="1" showInputMessage="1" showErrorMessage="1" error="This cell is not in use." sqref="H296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97">
      <formula1>0</formula1>
    </dataValidation>
    <dataValidation type="textLength" operator="equal" allowBlank="1" showInputMessage="1" showErrorMessage="1" error="This cell is not in use." sqref="H298">
      <formula1>0</formula1>
    </dataValidation>
    <dataValidation type="decimal" operator="greaterThanOrEqual" allowBlank="1" showInputMessage="1" showErrorMessage="1" errorTitle="Invalid volume data" error="Invalid volume data (negative number or unused cell)." sqref="H299:H300">
      <formula1>0</formula1>
    </dataValidation>
    <dataValidation type="textLength" operator="equal" allowBlank="1" showInputMessage="1" showErrorMessage="1" error="This cell is not in use." sqref="H301">
      <formula1>0</formula1>
    </dataValidation>
    <dataValidation type="decimal" operator="greaterThanOrEqual" allowBlank="1" showInputMessage="1" showErrorMessage="1" errorTitle="Invalid volume data" error="Invalid volume data (negative number or unused cell)." sqref="H302">
      <formula1>0</formula1>
    </dataValidation>
    <dataValidation type="decimal" operator="greaterThanOrEqual" allowBlank="1" showInputMessage="1" showErrorMessage="1" sqref="B308">
      <formula1>0</formula1>
    </dataValidation>
    <dataValidation type="decimal" operator="greaterThanOrEqual" allowBlank="1" showInputMessage="1" showErrorMessage="1" sqref="B313">
      <formula1>0</formula1>
    </dataValidation>
    <dataValidation type="decimal" operator="greaterThanOrEqual" allowBlank="1" showInputMessage="1" showErrorMessage="1" sqref="C313">
      <formula1>0</formula1>
    </dataValidation>
    <dataValidation type="decimal" allowBlank="1" showInputMessage="1" showErrorMessage="1" sqref="D313">
      <formula1>0</formula1>
      <formula2>1</formula2>
    </dataValidation>
    <dataValidation type="decimal" operator="greaterThanOrEqual" allowBlank="1" showInputMessage="1" showErrorMessage="1" sqref="E313">
      <formula1>0</formula1>
    </dataValidation>
    <dataValidation type="decimal" operator="greaterThanOrEqual" allowBlank="1" showInputMessage="1" showErrorMessage="1" errorTitle="Invalid customer contribution" error="Invalid customer contribution (negative number or unused cell)." sqref="B321:I324">
      <formula1>0</formula1>
    </dataValidation>
    <dataValidation type="decimal" allowBlank="1" showInputMessage="1" showErrorMessage="1" sqref="B329:D337">
      <formula1>0</formula1>
      <formula2>1</formula2>
    </dataValidation>
    <dataValidation type="decimal" allowBlank="1" showInputMessage="1" showErrorMessage="1" sqref="B342:D346">
      <formula1>0</formula1>
      <formula2>1</formula2>
    </dataValidation>
    <dataValidation type="decimal" allowBlank="1" showInputMessage="1" showErrorMessage="1" sqref="B351:D354">
      <formula1>0</formula1>
      <formula2>1</formula2>
    </dataValidation>
    <dataValidation type="decimal" operator="greaterThanOrEqual" allowBlank="1" showInputMessage="1" showErrorMessage="1" sqref="B361:D361">
      <formula1>0</formula1>
    </dataValidation>
    <dataValidation type="decimal" operator="greaterThanOrEqual" allowBlank="1" showInputMessage="1" showErrorMessage="1" sqref="B368:D368">
      <formula1>0</formula1>
    </dataValidation>
    <dataValidation type="decimal" allowBlank="1" showInputMessage="1" showErrorMessage="1" sqref="B375:D383">
      <formula1>0</formula1>
      <formula2>1</formula2>
    </dataValidation>
    <dataValidation type="decimal" allowBlank="1" showInputMessage="1" showErrorMessage="1" sqref="E375:E383">
      <formula1>0</formula1>
      <formula2>1</formula2>
    </dataValidation>
    <dataValidation type="decimal" allowBlank="1" showInputMessage="1" showErrorMessage="1" sqref="B390:J390">
      <formula1>0</formula1>
      <formula2>1</formula2>
    </dataValidation>
  </dataValidation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1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2" ht="21" customHeight="1">
      <c r="A1" s="1" t="str">
        <f>"Tariffs"&amp;" for "&amp;'Input'!B7&amp;" in "&amp;'Input'!C7&amp;" ("&amp;'Input'!D7&amp;")"</f>
        <v>Not calculated: open in spreadsheet app and allow calculations</v>
      </c>
    </row>
    <row r="3" spans="1:12" ht="21" customHeight="1">
      <c r="A3" s="1" t="s">
        <v>1467</v>
      </c>
    </row>
    <row r="4" spans="1:12">
      <c r="A4" s="3" t="s">
        <v>383</v>
      </c>
    </row>
    <row r="5" spans="1:12">
      <c r="A5" s="33" t="s">
        <v>1468</v>
      </c>
    </row>
    <row r="6" spans="1:12">
      <c r="A6" s="33" t="s">
        <v>1469</v>
      </c>
    </row>
    <row r="7" spans="1:12">
      <c r="A7" s="33" t="s">
        <v>1470</v>
      </c>
    </row>
    <row r="8" spans="1:12">
      <c r="A8" s="33" t="s">
        <v>1471</v>
      </c>
    </row>
    <row r="9" spans="1:12">
      <c r="A9" s="33" t="s">
        <v>1472</v>
      </c>
    </row>
    <row r="10" spans="1:12">
      <c r="A10" s="33" t="s">
        <v>1473</v>
      </c>
    </row>
    <row r="11" spans="1:12">
      <c r="A11" s="33" t="s">
        <v>1474</v>
      </c>
    </row>
    <row r="12" spans="1:12">
      <c r="A12" s="34" t="s">
        <v>386</v>
      </c>
      <c r="B12" s="34" t="s">
        <v>1475</v>
      </c>
      <c r="C12" s="34" t="s">
        <v>387</v>
      </c>
      <c r="D12" s="34" t="s">
        <v>445</v>
      </c>
      <c r="E12" s="34" t="s">
        <v>445</v>
      </c>
      <c r="F12" s="34" t="s">
        <v>445</v>
      </c>
      <c r="G12" s="34" t="s">
        <v>445</v>
      </c>
      <c r="H12" s="34" t="s">
        <v>445</v>
      </c>
      <c r="I12" s="34" t="s">
        <v>445</v>
      </c>
      <c r="J12" s="34" t="s">
        <v>445</v>
      </c>
      <c r="K12" s="34" t="s">
        <v>1475</v>
      </c>
    </row>
    <row r="13" spans="1:12">
      <c r="A13" s="34" t="s">
        <v>389</v>
      </c>
      <c r="B13" s="34" t="s">
        <v>390</v>
      </c>
      <c r="C13" s="34" t="s">
        <v>390</v>
      </c>
      <c r="D13" s="34" t="s">
        <v>1476</v>
      </c>
      <c r="E13" s="34" t="s">
        <v>448</v>
      </c>
      <c r="F13" s="34" t="s">
        <v>1477</v>
      </c>
      <c r="G13" s="34" t="s">
        <v>1053</v>
      </c>
      <c r="H13" s="34" t="s">
        <v>943</v>
      </c>
      <c r="I13" s="34" t="s">
        <v>1478</v>
      </c>
      <c r="J13" s="34" t="s">
        <v>1479</v>
      </c>
      <c r="K13" s="34" t="s">
        <v>390</v>
      </c>
    </row>
    <row r="15" spans="1:12">
      <c r="B15" s="15" t="s">
        <v>1480</v>
      </c>
      <c r="C15" s="15" t="s">
        <v>1481</v>
      </c>
      <c r="D15" s="15" t="s">
        <v>1384</v>
      </c>
      <c r="E15" s="15" t="s">
        <v>1385</v>
      </c>
      <c r="F15" s="15" t="s">
        <v>1386</v>
      </c>
      <c r="G15" s="15" t="s">
        <v>1387</v>
      </c>
      <c r="H15" s="15" t="s">
        <v>1388</v>
      </c>
      <c r="I15" s="15" t="s">
        <v>1389</v>
      </c>
      <c r="J15" s="15" t="s">
        <v>1141</v>
      </c>
      <c r="K15" s="15" t="s">
        <v>1482</v>
      </c>
    </row>
    <row r="16" spans="1:12">
      <c r="A16" s="4" t="s">
        <v>185</v>
      </c>
      <c r="B16" s="16">
        <f>#VALUE!</f>
        <v>0</v>
      </c>
      <c r="C16" s="48">
        <v>1</v>
      </c>
      <c r="D16" s="39">
        <f>'Adjust'!B$252</f>
        <v>0</v>
      </c>
      <c r="E16" s="39">
        <f>'Adjust'!C$252</f>
        <v>0</v>
      </c>
      <c r="F16" s="39">
        <f>'Adjust'!D$252</f>
        <v>0</v>
      </c>
      <c r="G16" s="49">
        <f>'Adjust'!E$252</f>
        <v>0</v>
      </c>
      <c r="H16" s="49">
        <f>'Adjust'!F$252</f>
        <v>0</v>
      </c>
      <c r="I16" s="49">
        <f>'Adjust'!G$252</f>
        <v>0</v>
      </c>
      <c r="J16" s="39">
        <f>'Adjust'!H$252</f>
        <v>0</v>
      </c>
      <c r="K16" s="16">
        <f>#VALUE!</f>
        <v>0</v>
      </c>
      <c r="L16" s="17"/>
    </row>
    <row r="17" spans="1:12">
      <c r="A17" s="4" t="s">
        <v>186</v>
      </c>
      <c r="B17" s="16">
        <f>#VALUE!</f>
        <v>0</v>
      </c>
      <c r="C17" s="48">
        <v>2</v>
      </c>
      <c r="D17" s="39">
        <f>'Adjust'!B$256</f>
        <v>0</v>
      </c>
      <c r="E17" s="39">
        <f>'Adjust'!C$256</f>
        <v>0</v>
      </c>
      <c r="F17" s="39">
        <f>'Adjust'!D$256</f>
        <v>0</v>
      </c>
      <c r="G17" s="49">
        <f>'Adjust'!E$256</f>
        <v>0</v>
      </c>
      <c r="H17" s="49">
        <f>'Adjust'!F$256</f>
        <v>0</v>
      </c>
      <c r="I17" s="49">
        <f>'Adjust'!G$256</f>
        <v>0</v>
      </c>
      <c r="J17" s="39">
        <f>'Adjust'!H$256</f>
        <v>0</v>
      </c>
      <c r="K17" s="16">
        <f>#VALUE!</f>
        <v>0</v>
      </c>
      <c r="L17" s="17"/>
    </row>
    <row r="18" spans="1:12">
      <c r="A18" s="4" t="s">
        <v>231</v>
      </c>
      <c r="B18" s="16">
        <f>#VALUE!</f>
        <v>0</v>
      </c>
      <c r="C18" s="48">
        <v>2</v>
      </c>
      <c r="D18" s="39">
        <f>'Adjust'!B$260</f>
        <v>0</v>
      </c>
      <c r="E18" s="39">
        <f>'Adjust'!C$260</f>
        <v>0</v>
      </c>
      <c r="F18" s="39">
        <f>'Adjust'!D$260</f>
        <v>0</v>
      </c>
      <c r="G18" s="49">
        <f>'Adjust'!E$260</f>
        <v>0</v>
      </c>
      <c r="H18" s="49">
        <f>'Adjust'!F$260</f>
        <v>0</v>
      </c>
      <c r="I18" s="49">
        <f>'Adjust'!G$260</f>
        <v>0</v>
      </c>
      <c r="J18" s="39">
        <f>'Adjust'!H$260</f>
        <v>0</v>
      </c>
      <c r="K18" s="16">
        <f>#VALUE!</f>
        <v>0</v>
      </c>
      <c r="L18" s="17"/>
    </row>
    <row r="19" spans="1:12">
      <c r="A19" s="4" t="s">
        <v>187</v>
      </c>
      <c r="B19" s="16">
        <f>#VALUE!</f>
        <v>0</v>
      </c>
      <c r="C19" s="48">
        <v>3</v>
      </c>
      <c r="D19" s="39">
        <f>'Adjust'!B$264</f>
        <v>0</v>
      </c>
      <c r="E19" s="39">
        <f>'Adjust'!C$264</f>
        <v>0</v>
      </c>
      <c r="F19" s="39">
        <f>'Adjust'!D$264</f>
        <v>0</v>
      </c>
      <c r="G19" s="49">
        <f>'Adjust'!E$264</f>
        <v>0</v>
      </c>
      <c r="H19" s="49">
        <f>'Adjust'!F$264</f>
        <v>0</v>
      </c>
      <c r="I19" s="49">
        <f>'Adjust'!G$264</f>
        <v>0</v>
      </c>
      <c r="J19" s="39">
        <f>'Adjust'!H$264</f>
        <v>0</v>
      </c>
      <c r="K19" s="16">
        <f>#VALUE!</f>
        <v>0</v>
      </c>
      <c r="L19" s="17"/>
    </row>
    <row r="20" spans="1:12">
      <c r="A20" s="4" t="s">
        <v>188</v>
      </c>
      <c r="B20" s="16">
        <f>#VALUE!</f>
        <v>0</v>
      </c>
      <c r="C20" s="48">
        <v>4</v>
      </c>
      <c r="D20" s="39">
        <f>'Adjust'!B$268</f>
        <v>0</v>
      </c>
      <c r="E20" s="39">
        <f>'Adjust'!C$268</f>
        <v>0</v>
      </c>
      <c r="F20" s="39">
        <f>'Adjust'!D$268</f>
        <v>0</v>
      </c>
      <c r="G20" s="49">
        <f>'Adjust'!E$268</f>
        <v>0</v>
      </c>
      <c r="H20" s="49">
        <f>'Adjust'!F$268</f>
        <v>0</v>
      </c>
      <c r="I20" s="49">
        <f>'Adjust'!G$268</f>
        <v>0</v>
      </c>
      <c r="J20" s="39">
        <f>'Adjust'!H$268</f>
        <v>0</v>
      </c>
      <c r="K20" s="16">
        <f>#VALUE!</f>
        <v>0</v>
      </c>
      <c r="L20" s="17"/>
    </row>
    <row r="21" spans="1:12">
      <c r="A21" s="4" t="s">
        <v>232</v>
      </c>
      <c r="B21" s="16">
        <f>#VALUE!</f>
        <v>0</v>
      </c>
      <c r="C21" s="48">
        <v>4</v>
      </c>
      <c r="D21" s="39">
        <f>'Adjust'!B$272</f>
        <v>0</v>
      </c>
      <c r="E21" s="39">
        <f>'Adjust'!C$272</f>
        <v>0</v>
      </c>
      <c r="F21" s="39">
        <f>'Adjust'!D$272</f>
        <v>0</v>
      </c>
      <c r="G21" s="49">
        <f>'Adjust'!E$272</f>
        <v>0</v>
      </c>
      <c r="H21" s="49">
        <f>'Adjust'!F$272</f>
        <v>0</v>
      </c>
      <c r="I21" s="49">
        <f>'Adjust'!G$272</f>
        <v>0</v>
      </c>
      <c r="J21" s="39">
        <f>'Adjust'!H$272</f>
        <v>0</v>
      </c>
      <c r="K21" s="16">
        <f>#VALUE!</f>
        <v>0</v>
      </c>
      <c r="L21" s="17"/>
    </row>
    <row r="22" spans="1:12">
      <c r="A22" s="4" t="s">
        <v>189</v>
      </c>
      <c r="B22" s="16">
        <f>#VALUE!</f>
        <v>0</v>
      </c>
      <c r="C22" s="48" t="s">
        <v>1483</v>
      </c>
      <c r="D22" s="39">
        <f>'Adjust'!B$276</f>
        <v>0</v>
      </c>
      <c r="E22" s="39">
        <f>'Adjust'!C$276</f>
        <v>0</v>
      </c>
      <c r="F22" s="39">
        <f>'Adjust'!D$276</f>
        <v>0</v>
      </c>
      <c r="G22" s="49">
        <f>'Adjust'!E$276</f>
        <v>0</v>
      </c>
      <c r="H22" s="49">
        <f>'Adjust'!F$276</f>
        <v>0</v>
      </c>
      <c r="I22" s="49">
        <f>'Adjust'!G$276</f>
        <v>0</v>
      </c>
      <c r="J22" s="39">
        <f>'Adjust'!H$276</f>
        <v>0</v>
      </c>
      <c r="K22" s="16">
        <f>#VALUE!</f>
        <v>0</v>
      </c>
      <c r="L22" s="17"/>
    </row>
    <row r="23" spans="1:12">
      <c r="A23" s="4" t="s">
        <v>190</v>
      </c>
      <c r="B23" s="16">
        <f>#VALUE!</f>
        <v>0</v>
      </c>
      <c r="C23" s="48" t="s">
        <v>1483</v>
      </c>
      <c r="D23" s="39">
        <f>'Adjust'!B$280</f>
        <v>0</v>
      </c>
      <c r="E23" s="39">
        <f>'Adjust'!C$280</f>
        <v>0</v>
      </c>
      <c r="F23" s="39">
        <f>'Adjust'!D$280</f>
        <v>0</v>
      </c>
      <c r="G23" s="49">
        <f>'Adjust'!E$280</f>
        <v>0</v>
      </c>
      <c r="H23" s="49">
        <f>'Adjust'!F$280</f>
        <v>0</v>
      </c>
      <c r="I23" s="49">
        <f>'Adjust'!G$280</f>
        <v>0</v>
      </c>
      <c r="J23" s="39">
        <f>'Adjust'!H$280</f>
        <v>0</v>
      </c>
      <c r="K23" s="16">
        <f>#VALUE!</f>
        <v>0</v>
      </c>
      <c r="L23" s="17"/>
    </row>
    <row r="24" spans="1:12">
      <c r="A24" s="4" t="s">
        <v>210</v>
      </c>
      <c r="B24" s="16">
        <f>#VALUE!</f>
        <v>0</v>
      </c>
      <c r="C24" s="48" t="s">
        <v>1483</v>
      </c>
      <c r="D24" s="39">
        <f>'Adjust'!B$282</f>
        <v>0</v>
      </c>
      <c r="E24" s="39">
        <f>'Adjust'!C$282</f>
        <v>0</v>
      </c>
      <c r="F24" s="39">
        <f>'Adjust'!D$282</f>
        <v>0</v>
      </c>
      <c r="G24" s="49">
        <f>'Adjust'!E$282</f>
        <v>0</v>
      </c>
      <c r="H24" s="49">
        <f>'Adjust'!F$282</f>
        <v>0</v>
      </c>
      <c r="I24" s="49">
        <f>'Adjust'!G$282</f>
        <v>0</v>
      </c>
      <c r="J24" s="39">
        <f>'Adjust'!H$282</f>
        <v>0</v>
      </c>
      <c r="K24" s="16">
        <f>#VALUE!</f>
        <v>0</v>
      </c>
      <c r="L24" s="17"/>
    </row>
    <row r="25" spans="1:12">
      <c r="A25" s="4" t="s">
        <v>191</v>
      </c>
      <c r="B25" s="16">
        <f>#VALUE!</f>
        <v>0</v>
      </c>
      <c r="C25" s="48"/>
      <c r="D25" s="39">
        <f>'Adjust'!B$284</f>
        <v>0</v>
      </c>
      <c r="E25" s="39">
        <f>'Adjust'!C$284</f>
        <v>0</v>
      </c>
      <c r="F25" s="39">
        <f>'Adjust'!D$284</f>
        <v>0</v>
      </c>
      <c r="G25" s="49">
        <f>'Adjust'!E$284</f>
        <v>0</v>
      </c>
      <c r="H25" s="49">
        <f>'Adjust'!F$284</f>
        <v>0</v>
      </c>
      <c r="I25" s="49">
        <f>'Adjust'!G$284</f>
        <v>0</v>
      </c>
      <c r="J25" s="39">
        <f>'Adjust'!H$284</f>
        <v>0</v>
      </c>
      <c r="K25" s="16">
        <f>#VALUE!</f>
        <v>0</v>
      </c>
      <c r="L25" s="17"/>
    </row>
    <row r="26" spans="1:12">
      <c r="A26" s="4" t="s">
        <v>192</v>
      </c>
      <c r="B26" s="16">
        <f>#VALUE!</f>
        <v>0</v>
      </c>
      <c r="C26" s="48"/>
      <c r="D26" s="39">
        <f>'Adjust'!B$288</f>
        <v>0</v>
      </c>
      <c r="E26" s="39">
        <f>'Adjust'!C$288</f>
        <v>0</v>
      </c>
      <c r="F26" s="39">
        <f>'Adjust'!D$288</f>
        <v>0</v>
      </c>
      <c r="G26" s="49">
        <f>'Adjust'!E$288</f>
        <v>0</v>
      </c>
      <c r="H26" s="49">
        <f>'Adjust'!F$288</f>
        <v>0</v>
      </c>
      <c r="I26" s="49">
        <f>'Adjust'!G$288</f>
        <v>0</v>
      </c>
      <c r="J26" s="39">
        <f>'Adjust'!H$288</f>
        <v>0</v>
      </c>
      <c r="K26" s="16">
        <f>#VALUE!</f>
        <v>0</v>
      </c>
      <c r="L26" s="17"/>
    </row>
    <row r="27" spans="1:12">
      <c r="A27" s="4" t="s">
        <v>193</v>
      </c>
      <c r="B27" s="16">
        <f>#VALUE!</f>
        <v>0</v>
      </c>
      <c r="C27" s="48"/>
      <c r="D27" s="39">
        <f>'Adjust'!B$292</f>
        <v>0</v>
      </c>
      <c r="E27" s="39">
        <f>'Adjust'!C$292</f>
        <v>0</v>
      </c>
      <c r="F27" s="39">
        <f>'Adjust'!D$292</f>
        <v>0</v>
      </c>
      <c r="G27" s="49">
        <f>'Adjust'!E$292</f>
        <v>0</v>
      </c>
      <c r="H27" s="49">
        <f>'Adjust'!F$292</f>
        <v>0</v>
      </c>
      <c r="I27" s="49">
        <f>'Adjust'!G$292</f>
        <v>0</v>
      </c>
      <c r="J27" s="39">
        <f>'Adjust'!H$292</f>
        <v>0</v>
      </c>
      <c r="K27" s="16">
        <f>#VALUE!</f>
        <v>0</v>
      </c>
      <c r="L27" s="17"/>
    </row>
    <row r="28" spans="1:12">
      <c r="A28" s="4" t="s">
        <v>194</v>
      </c>
      <c r="B28" s="16">
        <f>#VALUE!</f>
        <v>0</v>
      </c>
      <c r="C28" s="48"/>
      <c r="D28" s="39">
        <f>'Adjust'!B$296</f>
        <v>0</v>
      </c>
      <c r="E28" s="39">
        <f>'Adjust'!C$296</f>
        <v>0</v>
      </c>
      <c r="F28" s="39">
        <f>'Adjust'!D$296</f>
        <v>0</v>
      </c>
      <c r="G28" s="49">
        <f>'Adjust'!E$296</f>
        <v>0</v>
      </c>
      <c r="H28" s="49">
        <f>'Adjust'!F$296</f>
        <v>0</v>
      </c>
      <c r="I28" s="49">
        <f>'Adjust'!G$296</f>
        <v>0</v>
      </c>
      <c r="J28" s="39">
        <f>'Adjust'!H$296</f>
        <v>0</v>
      </c>
      <c r="K28" s="16">
        <f>#VALUE!</f>
        <v>0</v>
      </c>
      <c r="L28" s="17"/>
    </row>
    <row r="29" spans="1:12">
      <c r="A29" s="4" t="s">
        <v>211</v>
      </c>
      <c r="B29" s="16">
        <f>#VALUE!</f>
        <v>0</v>
      </c>
      <c r="C29" s="48"/>
      <c r="D29" s="39">
        <f>'Adjust'!B$299</f>
        <v>0</v>
      </c>
      <c r="E29" s="39">
        <f>'Adjust'!C$299</f>
        <v>0</v>
      </c>
      <c r="F29" s="39">
        <f>'Adjust'!D$299</f>
        <v>0</v>
      </c>
      <c r="G29" s="49">
        <f>'Adjust'!E$299</f>
        <v>0</v>
      </c>
      <c r="H29" s="49">
        <f>'Adjust'!F$299</f>
        <v>0</v>
      </c>
      <c r="I29" s="49">
        <f>'Adjust'!G$299</f>
        <v>0</v>
      </c>
      <c r="J29" s="39">
        <f>'Adjust'!H$299</f>
        <v>0</v>
      </c>
      <c r="K29" s="16">
        <f>#VALUE!</f>
        <v>0</v>
      </c>
      <c r="L29" s="17"/>
    </row>
    <row r="30" spans="1:12">
      <c r="A30" s="4" t="s">
        <v>233</v>
      </c>
      <c r="B30" s="16">
        <f>#VALUE!</f>
        <v>0</v>
      </c>
      <c r="C30" s="48">
        <v>8</v>
      </c>
      <c r="D30" s="39">
        <f>'Adjust'!B$302</f>
        <v>0</v>
      </c>
      <c r="E30" s="39">
        <f>'Adjust'!C$302</f>
        <v>0</v>
      </c>
      <c r="F30" s="39">
        <f>'Adjust'!D$302</f>
        <v>0</v>
      </c>
      <c r="G30" s="49">
        <f>'Adjust'!E$302</f>
        <v>0</v>
      </c>
      <c r="H30" s="49">
        <f>'Adjust'!F$302</f>
        <v>0</v>
      </c>
      <c r="I30" s="49">
        <f>'Adjust'!G$302</f>
        <v>0</v>
      </c>
      <c r="J30" s="39">
        <f>'Adjust'!H$302</f>
        <v>0</v>
      </c>
      <c r="K30" s="16">
        <f>#VALUE!</f>
        <v>0</v>
      </c>
      <c r="L30" s="17"/>
    </row>
    <row r="31" spans="1:12">
      <c r="A31" s="4" t="s">
        <v>234</v>
      </c>
      <c r="B31" s="16">
        <f>#VALUE!</f>
        <v>0</v>
      </c>
      <c r="C31" s="48">
        <v>1</v>
      </c>
      <c r="D31" s="39">
        <f>'Adjust'!B$306</f>
        <v>0</v>
      </c>
      <c r="E31" s="39">
        <f>'Adjust'!C$306</f>
        <v>0</v>
      </c>
      <c r="F31" s="39">
        <f>'Adjust'!D$306</f>
        <v>0</v>
      </c>
      <c r="G31" s="49">
        <f>'Adjust'!E$306</f>
        <v>0</v>
      </c>
      <c r="H31" s="49">
        <f>'Adjust'!F$306</f>
        <v>0</v>
      </c>
      <c r="I31" s="49">
        <f>'Adjust'!G$306</f>
        <v>0</v>
      </c>
      <c r="J31" s="39">
        <f>'Adjust'!H$306</f>
        <v>0</v>
      </c>
      <c r="K31" s="16">
        <f>#VALUE!</f>
        <v>0</v>
      </c>
      <c r="L31" s="17"/>
    </row>
    <row r="32" spans="1:12">
      <c r="A32" s="4" t="s">
        <v>235</v>
      </c>
      <c r="B32" s="16">
        <f>#VALUE!</f>
        <v>0</v>
      </c>
      <c r="C32" s="48">
        <v>1</v>
      </c>
      <c r="D32" s="39">
        <f>'Adjust'!B$310</f>
        <v>0</v>
      </c>
      <c r="E32" s="39">
        <f>'Adjust'!C$310</f>
        <v>0</v>
      </c>
      <c r="F32" s="39">
        <f>'Adjust'!D$310</f>
        <v>0</v>
      </c>
      <c r="G32" s="49">
        <f>'Adjust'!E$310</f>
        <v>0</v>
      </c>
      <c r="H32" s="49">
        <f>'Adjust'!F$310</f>
        <v>0</v>
      </c>
      <c r="I32" s="49">
        <f>'Adjust'!G$310</f>
        <v>0</v>
      </c>
      <c r="J32" s="39">
        <f>'Adjust'!H$310</f>
        <v>0</v>
      </c>
      <c r="K32" s="16">
        <f>#VALUE!</f>
        <v>0</v>
      </c>
      <c r="L32" s="17"/>
    </row>
    <row r="33" spans="1:12">
      <c r="A33" s="4" t="s">
        <v>236</v>
      </c>
      <c r="B33" s="16">
        <f>#VALUE!</f>
        <v>0</v>
      </c>
      <c r="C33" s="48">
        <v>1</v>
      </c>
      <c r="D33" s="39">
        <f>'Adjust'!B$314</f>
        <v>0</v>
      </c>
      <c r="E33" s="39">
        <f>'Adjust'!C$314</f>
        <v>0</v>
      </c>
      <c r="F33" s="39">
        <f>'Adjust'!D$314</f>
        <v>0</v>
      </c>
      <c r="G33" s="49">
        <f>'Adjust'!E$314</f>
        <v>0</v>
      </c>
      <c r="H33" s="49">
        <f>'Adjust'!F$314</f>
        <v>0</v>
      </c>
      <c r="I33" s="49">
        <f>'Adjust'!G$314</f>
        <v>0</v>
      </c>
      <c r="J33" s="39">
        <f>'Adjust'!H$314</f>
        <v>0</v>
      </c>
      <c r="K33" s="16">
        <f>#VALUE!</f>
        <v>0</v>
      </c>
      <c r="L33" s="17"/>
    </row>
    <row r="34" spans="1:12">
      <c r="A34" s="4" t="s">
        <v>237</v>
      </c>
      <c r="B34" s="16">
        <f>#VALUE!</f>
        <v>0</v>
      </c>
      <c r="C34" s="48"/>
      <c r="D34" s="39">
        <f>'Adjust'!B$318</f>
        <v>0</v>
      </c>
      <c r="E34" s="39">
        <f>'Adjust'!C$318</f>
        <v>0</v>
      </c>
      <c r="F34" s="39">
        <f>'Adjust'!D$318</f>
        <v>0</v>
      </c>
      <c r="G34" s="49">
        <f>'Adjust'!E$318</f>
        <v>0</v>
      </c>
      <c r="H34" s="49">
        <f>'Adjust'!F$318</f>
        <v>0</v>
      </c>
      <c r="I34" s="49">
        <f>'Adjust'!G$318</f>
        <v>0</v>
      </c>
      <c r="J34" s="39">
        <f>'Adjust'!H$318</f>
        <v>0</v>
      </c>
      <c r="K34" s="16">
        <f>#VALUE!</f>
        <v>0</v>
      </c>
      <c r="L34" s="17"/>
    </row>
    <row r="35" spans="1:12">
      <c r="A35" s="4" t="s">
        <v>195</v>
      </c>
      <c r="B35" s="16">
        <f>#VALUE!</f>
        <v>0</v>
      </c>
      <c r="C35" s="48" t="s">
        <v>1484</v>
      </c>
      <c r="D35" s="39">
        <f>'Adjust'!B$322</f>
        <v>0</v>
      </c>
      <c r="E35" s="39">
        <f>'Adjust'!C$322</f>
        <v>0</v>
      </c>
      <c r="F35" s="39">
        <f>'Adjust'!D$322</f>
        <v>0</v>
      </c>
      <c r="G35" s="49">
        <f>'Adjust'!E$322</f>
        <v>0</v>
      </c>
      <c r="H35" s="49">
        <f>'Adjust'!F$322</f>
        <v>0</v>
      </c>
      <c r="I35" s="49">
        <f>'Adjust'!G$322</f>
        <v>0</v>
      </c>
      <c r="J35" s="39">
        <f>'Adjust'!H$322</f>
        <v>0</v>
      </c>
      <c r="K35" s="16">
        <f>#VALUE!</f>
        <v>0</v>
      </c>
      <c r="L35" s="17"/>
    </row>
    <row r="36" spans="1:12">
      <c r="A36" s="4" t="s">
        <v>196</v>
      </c>
      <c r="B36" s="16">
        <f>#VALUE!</f>
        <v>0</v>
      </c>
      <c r="C36" s="48">
        <v>8</v>
      </c>
      <c r="D36" s="39">
        <f>'Adjust'!B$326</f>
        <v>0</v>
      </c>
      <c r="E36" s="39">
        <f>'Adjust'!C$326</f>
        <v>0</v>
      </c>
      <c r="F36" s="39">
        <f>'Adjust'!D$326</f>
        <v>0</v>
      </c>
      <c r="G36" s="49">
        <f>'Adjust'!E$326</f>
        <v>0</v>
      </c>
      <c r="H36" s="49">
        <f>'Adjust'!F$326</f>
        <v>0</v>
      </c>
      <c r="I36" s="49">
        <f>'Adjust'!G$326</f>
        <v>0</v>
      </c>
      <c r="J36" s="39">
        <f>'Adjust'!H$326</f>
        <v>0</v>
      </c>
      <c r="K36" s="16">
        <f>#VALUE!</f>
        <v>0</v>
      </c>
      <c r="L36" s="17"/>
    </row>
    <row r="37" spans="1:12">
      <c r="A37" s="4" t="s">
        <v>197</v>
      </c>
      <c r="B37" s="16">
        <f>#VALUE!</f>
        <v>0</v>
      </c>
      <c r="C37" s="48"/>
      <c r="D37" s="39">
        <f>'Adjust'!B$329</f>
        <v>0</v>
      </c>
      <c r="E37" s="39">
        <f>'Adjust'!C$329</f>
        <v>0</v>
      </c>
      <c r="F37" s="39">
        <f>'Adjust'!D$329</f>
        <v>0</v>
      </c>
      <c r="G37" s="49">
        <f>'Adjust'!E$329</f>
        <v>0</v>
      </c>
      <c r="H37" s="49">
        <f>'Adjust'!F$329</f>
        <v>0</v>
      </c>
      <c r="I37" s="49">
        <f>'Adjust'!G$329</f>
        <v>0</v>
      </c>
      <c r="J37" s="39">
        <f>'Adjust'!H$329</f>
        <v>0</v>
      </c>
      <c r="K37" s="16">
        <f>#VALUE!</f>
        <v>0</v>
      </c>
      <c r="L37" s="17"/>
    </row>
    <row r="38" spans="1:12">
      <c r="A38" s="4" t="s">
        <v>198</v>
      </c>
      <c r="B38" s="16">
        <f>#VALUE!</f>
        <v>0</v>
      </c>
      <c r="C38" s="48"/>
      <c r="D38" s="39">
        <f>'Adjust'!B$333</f>
        <v>0</v>
      </c>
      <c r="E38" s="39">
        <f>'Adjust'!C$333</f>
        <v>0</v>
      </c>
      <c r="F38" s="39">
        <f>'Adjust'!D$333</f>
        <v>0</v>
      </c>
      <c r="G38" s="49">
        <f>'Adjust'!E$333</f>
        <v>0</v>
      </c>
      <c r="H38" s="49">
        <f>'Adjust'!F$333</f>
        <v>0</v>
      </c>
      <c r="I38" s="49">
        <f>'Adjust'!G$333</f>
        <v>0</v>
      </c>
      <c r="J38" s="39">
        <f>'Adjust'!H$333</f>
        <v>0</v>
      </c>
      <c r="K38" s="16">
        <f>#VALUE!</f>
        <v>0</v>
      </c>
      <c r="L38" s="17"/>
    </row>
    <row r="39" spans="1:12">
      <c r="A39" s="4" t="s">
        <v>199</v>
      </c>
      <c r="B39" s="16">
        <f>#VALUE!</f>
        <v>0</v>
      </c>
      <c r="C39" s="48"/>
      <c r="D39" s="39">
        <f>'Adjust'!B$335</f>
        <v>0</v>
      </c>
      <c r="E39" s="39">
        <f>'Adjust'!C$335</f>
        <v>0</v>
      </c>
      <c r="F39" s="39">
        <f>'Adjust'!D$335</f>
        <v>0</v>
      </c>
      <c r="G39" s="49">
        <f>'Adjust'!E$335</f>
        <v>0</v>
      </c>
      <c r="H39" s="49">
        <f>'Adjust'!F$335</f>
        <v>0</v>
      </c>
      <c r="I39" s="49">
        <f>'Adjust'!G$335</f>
        <v>0</v>
      </c>
      <c r="J39" s="39">
        <f>'Adjust'!H$335</f>
        <v>0</v>
      </c>
      <c r="K39" s="16">
        <f>#VALUE!</f>
        <v>0</v>
      </c>
      <c r="L39" s="17"/>
    </row>
    <row r="40" spans="1:12">
      <c r="A40" s="4" t="s">
        <v>200</v>
      </c>
      <c r="B40" s="16">
        <f>#VALUE!</f>
        <v>0</v>
      </c>
      <c r="C40" s="48"/>
      <c r="D40" s="39">
        <f>'Adjust'!B$339</f>
        <v>0</v>
      </c>
      <c r="E40" s="39">
        <f>'Adjust'!C$339</f>
        <v>0</v>
      </c>
      <c r="F40" s="39">
        <f>'Adjust'!D$339</f>
        <v>0</v>
      </c>
      <c r="G40" s="49">
        <f>'Adjust'!E$339</f>
        <v>0</v>
      </c>
      <c r="H40" s="49">
        <f>'Adjust'!F$339</f>
        <v>0</v>
      </c>
      <c r="I40" s="49">
        <f>'Adjust'!G$339</f>
        <v>0</v>
      </c>
      <c r="J40" s="39">
        <f>'Adjust'!H$339</f>
        <v>0</v>
      </c>
      <c r="K40" s="16">
        <f>#VALUE!</f>
        <v>0</v>
      </c>
      <c r="L40" s="17"/>
    </row>
    <row r="41" spans="1:12">
      <c r="A41" s="4" t="s">
        <v>201</v>
      </c>
      <c r="B41" s="16">
        <f>#VALUE!</f>
        <v>0</v>
      </c>
      <c r="C41" s="48"/>
      <c r="D41" s="39">
        <f>'Adjust'!B$341</f>
        <v>0</v>
      </c>
      <c r="E41" s="39">
        <f>'Adjust'!C$341</f>
        <v>0</v>
      </c>
      <c r="F41" s="39">
        <f>'Adjust'!D$341</f>
        <v>0</v>
      </c>
      <c r="G41" s="49">
        <f>'Adjust'!E$341</f>
        <v>0</v>
      </c>
      <c r="H41" s="49">
        <f>'Adjust'!F$341</f>
        <v>0</v>
      </c>
      <c r="I41" s="49">
        <f>'Adjust'!G$341</f>
        <v>0</v>
      </c>
      <c r="J41" s="39">
        <f>'Adjust'!H$341</f>
        <v>0</v>
      </c>
      <c r="K41" s="16">
        <f>#VALUE!</f>
        <v>0</v>
      </c>
      <c r="L41" s="17"/>
    </row>
    <row r="42" spans="1:12">
      <c r="A42" s="4" t="s">
        <v>202</v>
      </c>
      <c r="B42" s="16">
        <f>#VALUE!</f>
        <v>0</v>
      </c>
      <c r="C42" s="48"/>
      <c r="D42" s="39">
        <f>'Adjust'!B$344</f>
        <v>0</v>
      </c>
      <c r="E42" s="39">
        <f>'Adjust'!C$344</f>
        <v>0</v>
      </c>
      <c r="F42" s="39">
        <f>'Adjust'!D$344</f>
        <v>0</v>
      </c>
      <c r="G42" s="49">
        <f>'Adjust'!E$344</f>
        <v>0</v>
      </c>
      <c r="H42" s="49">
        <f>'Adjust'!F$344</f>
        <v>0</v>
      </c>
      <c r="I42" s="49">
        <f>'Adjust'!G$344</f>
        <v>0</v>
      </c>
      <c r="J42" s="39">
        <f>'Adjust'!H$344</f>
        <v>0</v>
      </c>
      <c r="K42" s="16">
        <f>#VALUE!</f>
        <v>0</v>
      </c>
      <c r="L42" s="17"/>
    </row>
    <row r="43" spans="1:12">
      <c r="A43" s="4" t="s">
        <v>203</v>
      </c>
      <c r="B43" s="16">
        <f>#VALUE!</f>
        <v>0</v>
      </c>
      <c r="C43" s="48"/>
      <c r="D43" s="39">
        <f>'Adjust'!B$346</f>
        <v>0</v>
      </c>
      <c r="E43" s="39">
        <f>'Adjust'!C$346</f>
        <v>0</v>
      </c>
      <c r="F43" s="39">
        <f>'Adjust'!D$346</f>
        <v>0</v>
      </c>
      <c r="G43" s="49">
        <f>'Adjust'!E$346</f>
        <v>0</v>
      </c>
      <c r="H43" s="49">
        <f>'Adjust'!F$346</f>
        <v>0</v>
      </c>
      <c r="I43" s="49">
        <f>'Adjust'!G$346</f>
        <v>0</v>
      </c>
      <c r="J43" s="39">
        <f>'Adjust'!H$346</f>
        <v>0</v>
      </c>
      <c r="K43" s="16">
        <f>#VALUE!</f>
        <v>0</v>
      </c>
      <c r="L43" s="17"/>
    </row>
    <row r="44" spans="1:12">
      <c r="A44" s="4" t="s">
        <v>204</v>
      </c>
      <c r="B44" s="16">
        <f>#VALUE!</f>
        <v>0</v>
      </c>
      <c r="C44" s="48"/>
      <c r="D44" s="39">
        <f>'Adjust'!B$349</f>
        <v>0</v>
      </c>
      <c r="E44" s="39">
        <f>'Adjust'!C$349</f>
        <v>0</v>
      </c>
      <c r="F44" s="39">
        <f>'Adjust'!D$349</f>
        <v>0</v>
      </c>
      <c r="G44" s="49">
        <f>'Adjust'!E$349</f>
        <v>0</v>
      </c>
      <c r="H44" s="49">
        <f>'Adjust'!F$349</f>
        <v>0</v>
      </c>
      <c r="I44" s="49">
        <f>'Adjust'!G$349</f>
        <v>0</v>
      </c>
      <c r="J44" s="39">
        <f>'Adjust'!H$349</f>
        <v>0</v>
      </c>
      <c r="K44" s="16">
        <f>#VALUE!</f>
        <v>0</v>
      </c>
      <c r="L44" s="17"/>
    </row>
    <row r="45" spans="1:12">
      <c r="A45" s="4" t="s">
        <v>212</v>
      </c>
      <c r="B45" s="16">
        <f>#VALUE!</f>
        <v>0</v>
      </c>
      <c r="C45" s="48"/>
      <c r="D45" s="39">
        <f>'Adjust'!B$351</f>
        <v>0</v>
      </c>
      <c r="E45" s="39">
        <f>'Adjust'!C$351</f>
        <v>0</v>
      </c>
      <c r="F45" s="39">
        <f>'Adjust'!D$351</f>
        <v>0</v>
      </c>
      <c r="G45" s="49">
        <f>'Adjust'!E$351</f>
        <v>0</v>
      </c>
      <c r="H45" s="49">
        <f>'Adjust'!F$351</f>
        <v>0</v>
      </c>
      <c r="I45" s="49">
        <f>'Adjust'!G$351</f>
        <v>0</v>
      </c>
      <c r="J45" s="39">
        <f>'Adjust'!H$351</f>
        <v>0</v>
      </c>
      <c r="K45" s="16">
        <f>#VALUE!</f>
        <v>0</v>
      </c>
      <c r="L45" s="17"/>
    </row>
    <row r="46" spans="1:12">
      <c r="A46" s="4" t="s">
        <v>213</v>
      </c>
      <c r="B46" s="16">
        <f>#VALUE!</f>
        <v>0</v>
      </c>
      <c r="C46" s="48"/>
      <c r="D46" s="39">
        <f>'Adjust'!B$354</f>
        <v>0</v>
      </c>
      <c r="E46" s="39">
        <f>'Adjust'!C$354</f>
        <v>0</v>
      </c>
      <c r="F46" s="39">
        <f>'Adjust'!D$354</f>
        <v>0</v>
      </c>
      <c r="G46" s="49">
        <f>'Adjust'!E$354</f>
        <v>0</v>
      </c>
      <c r="H46" s="49">
        <f>'Adjust'!F$354</f>
        <v>0</v>
      </c>
      <c r="I46" s="49">
        <f>'Adjust'!G$354</f>
        <v>0</v>
      </c>
      <c r="J46" s="39">
        <f>'Adjust'!H$354</f>
        <v>0</v>
      </c>
      <c r="K46" s="16">
        <f>#VALUE!</f>
        <v>0</v>
      </c>
      <c r="L46" s="17"/>
    </row>
    <row r="47" spans="1:12">
      <c r="A47" s="4" t="s">
        <v>214</v>
      </c>
      <c r="B47" s="16">
        <f>#VALUE!</f>
        <v>0</v>
      </c>
      <c r="C47" s="48"/>
      <c r="D47" s="39">
        <f>'Adjust'!B$356</f>
        <v>0</v>
      </c>
      <c r="E47" s="39">
        <f>'Adjust'!C$356</f>
        <v>0</v>
      </c>
      <c r="F47" s="39">
        <f>'Adjust'!D$356</f>
        <v>0</v>
      </c>
      <c r="G47" s="49">
        <f>'Adjust'!E$356</f>
        <v>0</v>
      </c>
      <c r="H47" s="49">
        <f>'Adjust'!F$356</f>
        <v>0</v>
      </c>
      <c r="I47" s="49">
        <f>'Adjust'!G$356</f>
        <v>0</v>
      </c>
      <c r="J47" s="39">
        <f>'Adjust'!H$356</f>
        <v>0</v>
      </c>
      <c r="K47" s="16">
        <f>#VALUE!</f>
        <v>0</v>
      </c>
      <c r="L47" s="17"/>
    </row>
    <row r="48" spans="1:12">
      <c r="A48" s="4" t="s">
        <v>215</v>
      </c>
      <c r="B48" s="16">
        <f>#VALUE!</f>
        <v>0</v>
      </c>
      <c r="C48" s="48"/>
      <c r="D48" s="39">
        <f>'Adjust'!B$359</f>
        <v>0</v>
      </c>
      <c r="E48" s="39">
        <f>'Adjust'!C$359</f>
        <v>0</v>
      </c>
      <c r="F48" s="39">
        <f>'Adjust'!D$359</f>
        <v>0</v>
      </c>
      <c r="G48" s="49">
        <f>'Adjust'!E$359</f>
        <v>0</v>
      </c>
      <c r="H48" s="49">
        <f>'Adjust'!F$359</f>
        <v>0</v>
      </c>
      <c r="I48" s="49">
        <f>'Adjust'!G$359</f>
        <v>0</v>
      </c>
      <c r="J48" s="39">
        <f>'Adjust'!H$359</f>
        <v>0</v>
      </c>
      <c r="K48" s="16">
        <f>#VALUE!</f>
        <v>0</v>
      </c>
      <c r="L48" s="17"/>
    </row>
    <row r="49" spans="1:12">
      <c r="A49" s="4" t="s">
        <v>250</v>
      </c>
      <c r="B49" s="16">
        <f>#VALUE!</f>
        <v>0</v>
      </c>
      <c r="C49" s="48">
        <v>1</v>
      </c>
      <c r="D49" s="39">
        <f>'Adjust'!B$253</f>
        <v>0</v>
      </c>
      <c r="E49" s="39">
        <f>'Adjust'!C$253</f>
        <v>0</v>
      </c>
      <c r="F49" s="39">
        <f>'Adjust'!D$253</f>
        <v>0</v>
      </c>
      <c r="G49" s="49">
        <f>'Adjust'!E$253</f>
        <v>0</v>
      </c>
      <c r="H49" s="49">
        <f>'Adjust'!F$253</f>
        <v>0</v>
      </c>
      <c r="I49" s="49">
        <f>'Adjust'!G$253</f>
        <v>0</v>
      </c>
      <c r="J49" s="39">
        <f>'Adjust'!H$253</f>
        <v>0</v>
      </c>
      <c r="K49" s="16">
        <f>#VALUE!</f>
        <v>0</v>
      </c>
      <c r="L49" s="17"/>
    </row>
    <row r="50" spans="1:12">
      <c r="A50" s="4" t="s">
        <v>253</v>
      </c>
      <c r="B50" s="16">
        <f>#VALUE!</f>
        <v>0</v>
      </c>
      <c r="C50" s="48">
        <v>2</v>
      </c>
      <c r="D50" s="39">
        <f>'Adjust'!B$257</f>
        <v>0</v>
      </c>
      <c r="E50" s="39">
        <f>'Adjust'!C$257</f>
        <v>0</v>
      </c>
      <c r="F50" s="39">
        <f>'Adjust'!D$257</f>
        <v>0</v>
      </c>
      <c r="G50" s="49">
        <f>'Adjust'!E$257</f>
        <v>0</v>
      </c>
      <c r="H50" s="49">
        <f>'Adjust'!F$257</f>
        <v>0</v>
      </c>
      <c r="I50" s="49">
        <f>'Adjust'!G$257</f>
        <v>0</v>
      </c>
      <c r="J50" s="39">
        <f>'Adjust'!H$257</f>
        <v>0</v>
      </c>
      <c r="K50" s="16">
        <f>#VALUE!</f>
        <v>0</v>
      </c>
      <c r="L50" s="17"/>
    </row>
    <row r="51" spans="1:12">
      <c r="A51" s="4" t="s">
        <v>256</v>
      </c>
      <c r="B51" s="16">
        <f>#VALUE!</f>
        <v>0</v>
      </c>
      <c r="C51" s="48">
        <v>2</v>
      </c>
      <c r="D51" s="39">
        <f>'Adjust'!B$261</f>
        <v>0</v>
      </c>
      <c r="E51" s="39">
        <f>'Adjust'!C$261</f>
        <v>0</v>
      </c>
      <c r="F51" s="39">
        <f>'Adjust'!D$261</f>
        <v>0</v>
      </c>
      <c r="G51" s="49">
        <f>'Adjust'!E$261</f>
        <v>0</v>
      </c>
      <c r="H51" s="49">
        <f>'Adjust'!F$261</f>
        <v>0</v>
      </c>
      <c r="I51" s="49">
        <f>'Adjust'!G$261</f>
        <v>0</v>
      </c>
      <c r="J51" s="39">
        <f>'Adjust'!H$261</f>
        <v>0</v>
      </c>
      <c r="K51" s="16">
        <f>#VALUE!</f>
        <v>0</v>
      </c>
      <c r="L51" s="17"/>
    </row>
    <row r="52" spans="1:12">
      <c r="A52" s="4" t="s">
        <v>259</v>
      </c>
      <c r="B52" s="16">
        <f>#VALUE!</f>
        <v>0</v>
      </c>
      <c r="C52" s="48">
        <v>3</v>
      </c>
      <c r="D52" s="39">
        <f>'Adjust'!B$265</f>
        <v>0</v>
      </c>
      <c r="E52" s="39">
        <f>'Adjust'!C$265</f>
        <v>0</v>
      </c>
      <c r="F52" s="39">
        <f>'Adjust'!D$265</f>
        <v>0</v>
      </c>
      <c r="G52" s="49">
        <f>'Adjust'!E$265</f>
        <v>0</v>
      </c>
      <c r="H52" s="49">
        <f>'Adjust'!F$265</f>
        <v>0</v>
      </c>
      <c r="I52" s="49">
        <f>'Adjust'!G$265</f>
        <v>0</v>
      </c>
      <c r="J52" s="39">
        <f>'Adjust'!H$265</f>
        <v>0</v>
      </c>
      <c r="K52" s="16">
        <f>#VALUE!</f>
        <v>0</v>
      </c>
      <c r="L52" s="17"/>
    </row>
    <row r="53" spans="1:12">
      <c r="A53" s="4" t="s">
        <v>262</v>
      </c>
      <c r="B53" s="16">
        <f>#VALUE!</f>
        <v>0</v>
      </c>
      <c r="C53" s="48">
        <v>4</v>
      </c>
      <c r="D53" s="39">
        <f>'Adjust'!B$269</f>
        <v>0</v>
      </c>
      <c r="E53" s="39">
        <f>'Adjust'!C$269</f>
        <v>0</v>
      </c>
      <c r="F53" s="39">
        <f>'Adjust'!D$269</f>
        <v>0</v>
      </c>
      <c r="G53" s="49">
        <f>'Adjust'!E$269</f>
        <v>0</v>
      </c>
      <c r="H53" s="49">
        <f>'Adjust'!F$269</f>
        <v>0</v>
      </c>
      <c r="I53" s="49">
        <f>'Adjust'!G$269</f>
        <v>0</v>
      </c>
      <c r="J53" s="39">
        <f>'Adjust'!H$269</f>
        <v>0</v>
      </c>
      <c r="K53" s="16">
        <f>#VALUE!</f>
        <v>0</v>
      </c>
      <c r="L53" s="17"/>
    </row>
    <row r="54" spans="1:12">
      <c r="A54" s="4" t="s">
        <v>265</v>
      </c>
      <c r="B54" s="16">
        <f>#VALUE!</f>
        <v>0</v>
      </c>
      <c r="C54" s="48">
        <v>4</v>
      </c>
      <c r="D54" s="39">
        <f>'Adjust'!B$273</f>
        <v>0</v>
      </c>
      <c r="E54" s="39">
        <f>'Adjust'!C$273</f>
        <v>0</v>
      </c>
      <c r="F54" s="39">
        <f>'Adjust'!D$273</f>
        <v>0</v>
      </c>
      <c r="G54" s="49">
        <f>'Adjust'!E$273</f>
        <v>0</v>
      </c>
      <c r="H54" s="49">
        <f>'Adjust'!F$273</f>
        <v>0</v>
      </c>
      <c r="I54" s="49">
        <f>'Adjust'!G$273</f>
        <v>0</v>
      </c>
      <c r="J54" s="39">
        <f>'Adjust'!H$273</f>
        <v>0</v>
      </c>
      <c r="K54" s="16">
        <f>#VALUE!</f>
        <v>0</v>
      </c>
      <c r="L54" s="17"/>
    </row>
    <row r="55" spans="1:12">
      <c r="A55" s="4" t="s">
        <v>268</v>
      </c>
      <c r="B55" s="16">
        <f>#VALUE!</f>
        <v>0</v>
      </c>
      <c r="C55" s="48" t="s">
        <v>1483</v>
      </c>
      <c r="D55" s="39">
        <f>'Adjust'!B$277</f>
        <v>0</v>
      </c>
      <c r="E55" s="39">
        <f>'Adjust'!C$277</f>
        <v>0</v>
      </c>
      <c r="F55" s="39">
        <f>'Adjust'!D$277</f>
        <v>0</v>
      </c>
      <c r="G55" s="49">
        <f>'Adjust'!E$277</f>
        <v>0</v>
      </c>
      <c r="H55" s="49">
        <f>'Adjust'!F$277</f>
        <v>0</v>
      </c>
      <c r="I55" s="49">
        <f>'Adjust'!G$277</f>
        <v>0</v>
      </c>
      <c r="J55" s="39">
        <f>'Adjust'!H$277</f>
        <v>0</v>
      </c>
      <c r="K55" s="16">
        <f>#VALUE!</f>
        <v>0</v>
      </c>
      <c r="L55" s="17"/>
    </row>
    <row r="56" spans="1:12">
      <c r="A56" s="4" t="s">
        <v>273</v>
      </c>
      <c r="B56" s="16">
        <f>#VALUE!</f>
        <v>0</v>
      </c>
      <c r="C56" s="48"/>
      <c r="D56" s="39">
        <f>'Adjust'!B$285</f>
        <v>0</v>
      </c>
      <c r="E56" s="39">
        <f>'Adjust'!C$285</f>
        <v>0</v>
      </c>
      <c r="F56" s="39">
        <f>'Adjust'!D$285</f>
        <v>0</v>
      </c>
      <c r="G56" s="49">
        <f>'Adjust'!E$285</f>
        <v>0</v>
      </c>
      <c r="H56" s="49">
        <f>'Adjust'!F$285</f>
        <v>0</v>
      </c>
      <c r="I56" s="49">
        <f>'Adjust'!G$285</f>
        <v>0</v>
      </c>
      <c r="J56" s="39">
        <f>'Adjust'!H$285</f>
        <v>0</v>
      </c>
      <c r="K56" s="16">
        <f>#VALUE!</f>
        <v>0</v>
      </c>
      <c r="L56" s="17"/>
    </row>
    <row r="57" spans="1:12">
      <c r="A57" s="4" t="s">
        <v>276</v>
      </c>
      <c r="B57" s="16">
        <f>#VALUE!</f>
        <v>0</v>
      </c>
      <c r="C57" s="48"/>
      <c r="D57" s="39">
        <f>'Adjust'!B$289</f>
        <v>0</v>
      </c>
      <c r="E57" s="39">
        <f>'Adjust'!C$289</f>
        <v>0</v>
      </c>
      <c r="F57" s="39">
        <f>'Adjust'!D$289</f>
        <v>0</v>
      </c>
      <c r="G57" s="49">
        <f>'Adjust'!E$289</f>
        <v>0</v>
      </c>
      <c r="H57" s="49">
        <f>'Adjust'!F$289</f>
        <v>0</v>
      </c>
      <c r="I57" s="49">
        <f>'Adjust'!G$289</f>
        <v>0</v>
      </c>
      <c r="J57" s="39">
        <f>'Adjust'!H$289</f>
        <v>0</v>
      </c>
      <c r="K57" s="16">
        <f>#VALUE!</f>
        <v>0</v>
      </c>
      <c r="L57" s="17"/>
    </row>
    <row r="58" spans="1:12">
      <c r="A58" s="4" t="s">
        <v>279</v>
      </c>
      <c r="B58" s="16">
        <f>#VALUE!</f>
        <v>0</v>
      </c>
      <c r="C58" s="48"/>
      <c r="D58" s="39">
        <f>'Adjust'!B$293</f>
        <v>0</v>
      </c>
      <c r="E58" s="39">
        <f>'Adjust'!C$293</f>
        <v>0</v>
      </c>
      <c r="F58" s="39">
        <f>'Adjust'!D$293</f>
        <v>0</v>
      </c>
      <c r="G58" s="49">
        <f>'Adjust'!E$293</f>
        <v>0</v>
      </c>
      <c r="H58" s="49">
        <f>'Adjust'!F$293</f>
        <v>0</v>
      </c>
      <c r="I58" s="49">
        <f>'Adjust'!G$293</f>
        <v>0</v>
      </c>
      <c r="J58" s="39">
        <f>'Adjust'!H$293</f>
        <v>0</v>
      </c>
      <c r="K58" s="16">
        <f>#VALUE!</f>
        <v>0</v>
      </c>
      <c r="L58" s="17"/>
    </row>
    <row r="59" spans="1:12">
      <c r="A59" s="4" t="s">
        <v>286</v>
      </c>
      <c r="B59" s="16">
        <f>#VALUE!</f>
        <v>0</v>
      </c>
      <c r="C59" s="48">
        <v>8</v>
      </c>
      <c r="D59" s="39">
        <f>'Adjust'!B$303</f>
        <v>0</v>
      </c>
      <c r="E59" s="39">
        <f>'Adjust'!C$303</f>
        <v>0</v>
      </c>
      <c r="F59" s="39">
        <f>'Adjust'!D$303</f>
        <v>0</v>
      </c>
      <c r="G59" s="49">
        <f>'Adjust'!E$303</f>
        <v>0</v>
      </c>
      <c r="H59" s="49">
        <f>'Adjust'!F$303</f>
        <v>0</v>
      </c>
      <c r="I59" s="49">
        <f>'Adjust'!G$303</f>
        <v>0</v>
      </c>
      <c r="J59" s="39">
        <f>'Adjust'!H$303</f>
        <v>0</v>
      </c>
      <c r="K59" s="16">
        <f>#VALUE!</f>
        <v>0</v>
      </c>
      <c r="L59" s="17"/>
    </row>
    <row r="60" spans="1:12">
      <c r="A60" s="4" t="s">
        <v>289</v>
      </c>
      <c r="B60" s="16">
        <f>#VALUE!</f>
        <v>0</v>
      </c>
      <c r="C60" s="48">
        <v>1</v>
      </c>
      <c r="D60" s="39">
        <f>'Adjust'!B$307</f>
        <v>0</v>
      </c>
      <c r="E60" s="39">
        <f>'Adjust'!C$307</f>
        <v>0</v>
      </c>
      <c r="F60" s="39">
        <f>'Adjust'!D$307</f>
        <v>0</v>
      </c>
      <c r="G60" s="49">
        <f>'Adjust'!E$307</f>
        <v>0</v>
      </c>
      <c r="H60" s="49">
        <f>'Adjust'!F$307</f>
        <v>0</v>
      </c>
      <c r="I60" s="49">
        <f>'Adjust'!G$307</f>
        <v>0</v>
      </c>
      <c r="J60" s="39">
        <f>'Adjust'!H$307</f>
        <v>0</v>
      </c>
      <c r="K60" s="16">
        <f>#VALUE!</f>
        <v>0</v>
      </c>
      <c r="L60" s="17"/>
    </row>
    <row r="61" spans="1:12">
      <c r="A61" s="4" t="s">
        <v>292</v>
      </c>
      <c r="B61" s="16">
        <f>#VALUE!</f>
        <v>0</v>
      </c>
      <c r="C61" s="48">
        <v>1</v>
      </c>
      <c r="D61" s="39">
        <f>'Adjust'!B$311</f>
        <v>0</v>
      </c>
      <c r="E61" s="39">
        <f>'Adjust'!C$311</f>
        <v>0</v>
      </c>
      <c r="F61" s="39">
        <f>'Adjust'!D$311</f>
        <v>0</v>
      </c>
      <c r="G61" s="49">
        <f>'Adjust'!E$311</f>
        <v>0</v>
      </c>
      <c r="H61" s="49">
        <f>'Adjust'!F$311</f>
        <v>0</v>
      </c>
      <c r="I61" s="49">
        <f>'Adjust'!G$311</f>
        <v>0</v>
      </c>
      <c r="J61" s="39">
        <f>'Adjust'!H$311</f>
        <v>0</v>
      </c>
      <c r="K61" s="16">
        <f>#VALUE!</f>
        <v>0</v>
      </c>
      <c r="L61" s="17"/>
    </row>
    <row r="62" spans="1:12">
      <c r="A62" s="4" t="s">
        <v>295</v>
      </c>
      <c r="B62" s="16">
        <f>#VALUE!</f>
        <v>0</v>
      </c>
      <c r="C62" s="48">
        <v>1</v>
      </c>
      <c r="D62" s="39">
        <f>'Adjust'!B$315</f>
        <v>0</v>
      </c>
      <c r="E62" s="39">
        <f>'Adjust'!C$315</f>
        <v>0</v>
      </c>
      <c r="F62" s="39">
        <f>'Adjust'!D$315</f>
        <v>0</v>
      </c>
      <c r="G62" s="49">
        <f>'Adjust'!E$315</f>
        <v>0</v>
      </c>
      <c r="H62" s="49">
        <f>'Adjust'!F$315</f>
        <v>0</v>
      </c>
      <c r="I62" s="49">
        <f>'Adjust'!G$315</f>
        <v>0</v>
      </c>
      <c r="J62" s="39">
        <f>'Adjust'!H$315</f>
        <v>0</v>
      </c>
      <c r="K62" s="16">
        <f>#VALUE!</f>
        <v>0</v>
      </c>
      <c r="L62" s="17"/>
    </row>
    <row r="63" spans="1:12">
      <c r="A63" s="4" t="s">
        <v>298</v>
      </c>
      <c r="B63" s="16">
        <f>#VALUE!</f>
        <v>0</v>
      </c>
      <c r="C63" s="48"/>
      <c r="D63" s="39">
        <f>'Adjust'!B$319</f>
        <v>0</v>
      </c>
      <c r="E63" s="39">
        <f>'Adjust'!C$319</f>
        <v>0</v>
      </c>
      <c r="F63" s="39">
        <f>'Adjust'!D$319</f>
        <v>0</v>
      </c>
      <c r="G63" s="49">
        <f>'Adjust'!E$319</f>
        <v>0</v>
      </c>
      <c r="H63" s="49">
        <f>'Adjust'!F$319</f>
        <v>0</v>
      </c>
      <c r="I63" s="49">
        <f>'Adjust'!G$319</f>
        <v>0</v>
      </c>
      <c r="J63" s="39">
        <f>'Adjust'!H$319</f>
        <v>0</v>
      </c>
      <c r="K63" s="16">
        <f>#VALUE!</f>
        <v>0</v>
      </c>
      <c r="L63" s="17"/>
    </row>
    <row r="64" spans="1:12">
      <c r="A64" s="4" t="s">
        <v>301</v>
      </c>
      <c r="B64" s="16">
        <f>#VALUE!</f>
        <v>0</v>
      </c>
      <c r="C64" s="48" t="s">
        <v>1484</v>
      </c>
      <c r="D64" s="39">
        <f>'Adjust'!B$323</f>
        <v>0</v>
      </c>
      <c r="E64" s="39">
        <f>'Adjust'!C$323</f>
        <v>0</v>
      </c>
      <c r="F64" s="39">
        <f>'Adjust'!D$323</f>
        <v>0</v>
      </c>
      <c r="G64" s="49">
        <f>'Adjust'!E$323</f>
        <v>0</v>
      </c>
      <c r="H64" s="49">
        <f>'Adjust'!F$323</f>
        <v>0</v>
      </c>
      <c r="I64" s="49">
        <f>'Adjust'!G$323</f>
        <v>0</v>
      </c>
      <c r="J64" s="39">
        <f>'Adjust'!H$323</f>
        <v>0</v>
      </c>
      <c r="K64" s="16">
        <f>#VALUE!</f>
        <v>0</v>
      </c>
      <c r="L64" s="17"/>
    </row>
    <row r="65" spans="1:12">
      <c r="A65" s="4" t="s">
        <v>306</v>
      </c>
      <c r="B65" s="16">
        <f>#VALUE!</f>
        <v>0</v>
      </c>
      <c r="C65" s="48"/>
      <c r="D65" s="39">
        <f>'Adjust'!B$330</f>
        <v>0</v>
      </c>
      <c r="E65" s="39">
        <f>'Adjust'!C$330</f>
        <v>0</v>
      </c>
      <c r="F65" s="39">
        <f>'Adjust'!D$330</f>
        <v>0</v>
      </c>
      <c r="G65" s="49">
        <f>'Adjust'!E$330</f>
        <v>0</v>
      </c>
      <c r="H65" s="49">
        <f>'Adjust'!F$330</f>
        <v>0</v>
      </c>
      <c r="I65" s="49">
        <f>'Adjust'!G$330</f>
        <v>0</v>
      </c>
      <c r="J65" s="39">
        <f>'Adjust'!H$330</f>
        <v>0</v>
      </c>
      <c r="K65" s="16">
        <f>#VALUE!</f>
        <v>0</v>
      </c>
      <c r="L65" s="17"/>
    </row>
    <row r="66" spans="1:12">
      <c r="A66" s="4" t="s">
        <v>310</v>
      </c>
      <c r="B66" s="16">
        <f>#VALUE!</f>
        <v>0</v>
      </c>
      <c r="C66" s="48"/>
      <c r="D66" s="39">
        <f>'Adjust'!B$336</f>
        <v>0</v>
      </c>
      <c r="E66" s="39">
        <f>'Adjust'!C$336</f>
        <v>0</v>
      </c>
      <c r="F66" s="39">
        <f>'Adjust'!D$336</f>
        <v>0</v>
      </c>
      <c r="G66" s="49">
        <f>'Adjust'!E$336</f>
        <v>0</v>
      </c>
      <c r="H66" s="49">
        <f>'Adjust'!F$336</f>
        <v>0</v>
      </c>
      <c r="I66" s="49">
        <f>'Adjust'!G$336</f>
        <v>0</v>
      </c>
      <c r="J66" s="39">
        <f>'Adjust'!H$336</f>
        <v>0</v>
      </c>
      <c r="K66" s="16">
        <f>#VALUE!</f>
        <v>0</v>
      </c>
      <c r="L66" s="17"/>
    </row>
    <row r="67" spans="1:12">
      <c r="A67" s="4" t="s">
        <v>251</v>
      </c>
      <c r="B67" s="16">
        <f>#VALUE!</f>
        <v>0</v>
      </c>
      <c r="C67" s="48">
        <v>1</v>
      </c>
      <c r="D67" s="39">
        <f>'Adjust'!B$254</f>
        <v>0</v>
      </c>
      <c r="E67" s="39">
        <f>'Adjust'!C$254</f>
        <v>0</v>
      </c>
      <c r="F67" s="39">
        <f>'Adjust'!D$254</f>
        <v>0</v>
      </c>
      <c r="G67" s="49">
        <f>'Adjust'!E$254</f>
        <v>0</v>
      </c>
      <c r="H67" s="49">
        <f>'Adjust'!F$254</f>
        <v>0</v>
      </c>
      <c r="I67" s="49">
        <f>'Adjust'!G$254</f>
        <v>0</v>
      </c>
      <c r="J67" s="39">
        <f>'Adjust'!H$254</f>
        <v>0</v>
      </c>
      <c r="K67" s="16">
        <f>#VALUE!</f>
        <v>0</v>
      </c>
      <c r="L67" s="17"/>
    </row>
    <row r="68" spans="1:12">
      <c r="A68" s="4" t="s">
        <v>254</v>
      </c>
      <c r="B68" s="16">
        <f>#VALUE!</f>
        <v>0</v>
      </c>
      <c r="C68" s="48">
        <v>2</v>
      </c>
      <c r="D68" s="39">
        <f>'Adjust'!B$258</f>
        <v>0</v>
      </c>
      <c r="E68" s="39">
        <f>'Adjust'!C$258</f>
        <v>0</v>
      </c>
      <c r="F68" s="39">
        <f>'Adjust'!D$258</f>
        <v>0</v>
      </c>
      <c r="G68" s="49">
        <f>'Adjust'!E$258</f>
        <v>0</v>
      </c>
      <c r="H68" s="49">
        <f>'Adjust'!F$258</f>
        <v>0</v>
      </c>
      <c r="I68" s="49">
        <f>'Adjust'!G$258</f>
        <v>0</v>
      </c>
      <c r="J68" s="39">
        <f>'Adjust'!H$258</f>
        <v>0</v>
      </c>
      <c r="K68" s="16">
        <f>#VALUE!</f>
        <v>0</v>
      </c>
      <c r="L68" s="17"/>
    </row>
    <row r="69" spans="1:12">
      <c r="A69" s="4" t="s">
        <v>257</v>
      </c>
      <c r="B69" s="16">
        <f>#VALUE!</f>
        <v>0</v>
      </c>
      <c r="C69" s="48">
        <v>2</v>
      </c>
      <c r="D69" s="39">
        <f>'Adjust'!B$262</f>
        <v>0</v>
      </c>
      <c r="E69" s="39">
        <f>'Adjust'!C$262</f>
        <v>0</v>
      </c>
      <c r="F69" s="39">
        <f>'Adjust'!D$262</f>
        <v>0</v>
      </c>
      <c r="G69" s="49">
        <f>'Adjust'!E$262</f>
        <v>0</v>
      </c>
      <c r="H69" s="49">
        <f>'Adjust'!F$262</f>
        <v>0</v>
      </c>
      <c r="I69" s="49">
        <f>'Adjust'!G$262</f>
        <v>0</v>
      </c>
      <c r="J69" s="39">
        <f>'Adjust'!H$262</f>
        <v>0</v>
      </c>
      <c r="K69" s="16">
        <f>#VALUE!</f>
        <v>0</v>
      </c>
      <c r="L69" s="17"/>
    </row>
    <row r="70" spans="1:12">
      <c r="A70" s="4" t="s">
        <v>260</v>
      </c>
      <c r="B70" s="16">
        <f>#VALUE!</f>
        <v>0</v>
      </c>
      <c r="C70" s="48">
        <v>3</v>
      </c>
      <c r="D70" s="39">
        <f>'Adjust'!B$266</f>
        <v>0</v>
      </c>
      <c r="E70" s="39">
        <f>'Adjust'!C$266</f>
        <v>0</v>
      </c>
      <c r="F70" s="39">
        <f>'Adjust'!D$266</f>
        <v>0</v>
      </c>
      <c r="G70" s="49">
        <f>'Adjust'!E$266</f>
        <v>0</v>
      </c>
      <c r="H70" s="49">
        <f>'Adjust'!F$266</f>
        <v>0</v>
      </c>
      <c r="I70" s="49">
        <f>'Adjust'!G$266</f>
        <v>0</v>
      </c>
      <c r="J70" s="39">
        <f>'Adjust'!H$266</f>
        <v>0</v>
      </c>
      <c r="K70" s="16">
        <f>#VALUE!</f>
        <v>0</v>
      </c>
      <c r="L70" s="17"/>
    </row>
    <row r="71" spans="1:12">
      <c r="A71" s="4" t="s">
        <v>263</v>
      </c>
      <c r="B71" s="16">
        <f>#VALUE!</f>
        <v>0</v>
      </c>
      <c r="C71" s="48">
        <v>4</v>
      </c>
      <c r="D71" s="39">
        <f>'Adjust'!B$270</f>
        <v>0</v>
      </c>
      <c r="E71" s="39">
        <f>'Adjust'!C$270</f>
        <v>0</v>
      </c>
      <c r="F71" s="39">
        <f>'Adjust'!D$270</f>
        <v>0</v>
      </c>
      <c r="G71" s="49">
        <f>'Adjust'!E$270</f>
        <v>0</v>
      </c>
      <c r="H71" s="49">
        <f>'Adjust'!F$270</f>
        <v>0</v>
      </c>
      <c r="I71" s="49">
        <f>'Adjust'!G$270</f>
        <v>0</v>
      </c>
      <c r="J71" s="39">
        <f>'Adjust'!H$270</f>
        <v>0</v>
      </c>
      <c r="K71" s="16">
        <f>#VALUE!</f>
        <v>0</v>
      </c>
      <c r="L71" s="17"/>
    </row>
    <row r="72" spans="1:12">
      <c r="A72" s="4" t="s">
        <v>266</v>
      </c>
      <c r="B72" s="16">
        <f>#VALUE!</f>
        <v>0</v>
      </c>
      <c r="C72" s="48">
        <v>4</v>
      </c>
      <c r="D72" s="39">
        <f>'Adjust'!B$274</f>
        <v>0</v>
      </c>
      <c r="E72" s="39">
        <f>'Adjust'!C$274</f>
        <v>0</v>
      </c>
      <c r="F72" s="39">
        <f>'Adjust'!D$274</f>
        <v>0</v>
      </c>
      <c r="G72" s="49">
        <f>'Adjust'!E$274</f>
        <v>0</v>
      </c>
      <c r="H72" s="49">
        <f>'Adjust'!F$274</f>
        <v>0</v>
      </c>
      <c r="I72" s="49">
        <f>'Adjust'!G$274</f>
        <v>0</v>
      </c>
      <c r="J72" s="39">
        <f>'Adjust'!H$274</f>
        <v>0</v>
      </c>
      <c r="K72" s="16">
        <f>#VALUE!</f>
        <v>0</v>
      </c>
      <c r="L72" s="17"/>
    </row>
    <row r="73" spans="1:12">
      <c r="A73" s="4" t="s">
        <v>269</v>
      </c>
      <c r="B73" s="16">
        <f>#VALUE!</f>
        <v>0</v>
      </c>
      <c r="C73" s="48" t="s">
        <v>1483</v>
      </c>
      <c r="D73" s="39">
        <f>'Adjust'!B$278</f>
        <v>0</v>
      </c>
      <c r="E73" s="39">
        <f>'Adjust'!C$278</f>
        <v>0</v>
      </c>
      <c r="F73" s="39">
        <f>'Adjust'!D$278</f>
        <v>0</v>
      </c>
      <c r="G73" s="49">
        <f>'Adjust'!E$278</f>
        <v>0</v>
      </c>
      <c r="H73" s="49">
        <f>'Adjust'!F$278</f>
        <v>0</v>
      </c>
      <c r="I73" s="49">
        <f>'Adjust'!G$278</f>
        <v>0</v>
      </c>
      <c r="J73" s="39">
        <f>'Adjust'!H$278</f>
        <v>0</v>
      </c>
      <c r="K73" s="16">
        <f>#VALUE!</f>
        <v>0</v>
      </c>
      <c r="L73" s="17"/>
    </row>
    <row r="74" spans="1:12">
      <c r="A74" s="4" t="s">
        <v>274</v>
      </c>
      <c r="B74" s="16">
        <f>#VALUE!</f>
        <v>0</v>
      </c>
      <c r="C74" s="48"/>
      <c r="D74" s="39">
        <f>'Adjust'!B$286</f>
        <v>0</v>
      </c>
      <c r="E74" s="39">
        <f>'Adjust'!C$286</f>
        <v>0</v>
      </c>
      <c r="F74" s="39">
        <f>'Adjust'!D$286</f>
        <v>0</v>
      </c>
      <c r="G74" s="49">
        <f>'Adjust'!E$286</f>
        <v>0</v>
      </c>
      <c r="H74" s="49">
        <f>'Adjust'!F$286</f>
        <v>0</v>
      </c>
      <c r="I74" s="49">
        <f>'Adjust'!G$286</f>
        <v>0</v>
      </c>
      <c r="J74" s="39">
        <f>'Adjust'!H$286</f>
        <v>0</v>
      </c>
      <c r="K74" s="16">
        <f>#VALUE!</f>
        <v>0</v>
      </c>
      <c r="L74" s="17"/>
    </row>
    <row r="75" spans="1:12">
      <c r="A75" s="4" t="s">
        <v>277</v>
      </c>
      <c r="B75" s="16">
        <f>#VALUE!</f>
        <v>0</v>
      </c>
      <c r="C75" s="48"/>
      <c r="D75" s="39">
        <f>'Adjust'!B$290</f>
        <v>0</v>
      </c>
      <c r="E75" s="39">
        <f>'Adjust'!C$290</f>
        <v>0</v>
      </c>
      <c r="F75" s="39">
        <f>'Adjust'!D$290</f>
        <v>0</v>
      </c>
      <c r="G75" s="49">
        <f>'Adjust'!E$290</f>
        <v>0</v>
      </c>
      <c r="H75" s="49">
        <f>'Adjust'!F$290</f>
        <v>0</v>
      </c>
      <c r="I75" s="49">
        <f>'Adjust'!G$290</f>
        <v>0</v>
      </c>
      <c r="J75" s="39">
        <f>'Adjust'!H$290</f>
        <v>0</v>
      </c>
      <c r="K75" s="16">
        <f>#VALUE!</f>
        <v>0</v>
      </c>
      <c r="L75" s="17"/>
    </row>
    <row r="76" spans="1:12">
      <c r="A76" s="4" t="s">
        <v>280</v>
      </c>
      <c r="B76" s="16">
        <f>#VALUE!</f>
        <v>0</v>
      </c>
      <c r="C76" s="48"/>
      <c r="D76" s="39">
        <f>'Adjust'!B$294</f>
        <v>0</v>
      </c>
      <c r="E76" s="39">
        <f>'Adjust'!C$294</f>
        <v>0</v>
      </c>
      <c r="F76" s="39">
        <f>'Adjust'!D$294</f>
        <v>0</v>
      </c>
      <c r="G76" s="49">
        <f>'Adjust'!E$294</f>
        <v>0</v>
      </c>
      <c r="H76" s="49">
        <f>'Adjust'!F$294</f>
        <v>0</v>
      </c>
      <c r="I76" s="49">
        <f>'Adjust'!G$294</f>
        <v>0</v>
      </c>
      <c r="J76" s="39">
        <f>'Adjust'!H$294</f>
        <v>0</v>
      </c>
      <c r="K76" s="16">
        <f>#VALUE!</f>
        <v>0</v>
      </c>
      <c r="L76" s="17"/>
    </row>
    <row r="77" spans="1:12">
      <c r="A77" s="4" t="s">
        <v>282</v>
      </c>
      <c r="B77" s="16">
        <f>#VALUE!</f>
        <v>0</v>
      </c>
      <c r="C77" s="48"/>
      <c r="D77" s="39">
        <f>'Adjust'!B$297</f>
        <v>0</v>
      </c>
      <c r="E77" s="39">
        <f>'Adjust'!C$297</f>
        <v>0</v>
      </c>
      <c r="F77" s="39">
        <f>'Adjust'!D$297</f>
        <v>0</v>
      </c>
      <c r="G77" s="49">
        <f>'Adjust'!E$297</f>
        <v>0</v>
      </c>
      <c r="H77" s="49">
        <f>'Adjust'!F$297</f>
        <v>0</v>
      </c>
      <c r="I77" s="49">
        <f>'Adjust'!G$297</f>
        <v>0</v>
      </c>
      <c r="J77" s="39">
        <f>'Adjust'!H$297</f>
        <v>0</v>
      </c>
      <c r="K77" s="16">
        <f>#VALUE!</f>
        <v>0</v>
      </c>
      <c r="L77" s="17"/>
    </row>
    <row r="78" spans="1:12">
      <c r="A78" s="4" t="s">
        <v>284</v>
      </c>
      <c r="B78" s="16">
        <f>#VALUE!</f>
        <v>0</v>
      </c>
      <c r="C78" s="48"/>
      <c r="D78" s="39">
        <f>'Adjust'!B$300</f>
        <v>0</v>
      </c>
      <c r="E78" s="39">
        <f>'Adjust'!C$300</f>
        <v>0</v>
      </c>
      <c r="F78" s="39">
        <f>'Adjust'!D$300</f>
        <v>0</v>
      </c>
      <c r="G78" s="49">
        <f>'Adjust'!E$300</f>
        <v>0</v>
      </c>
      <c r="H78" s="49">
        <f>'Adjust'!F$300</f>
        <v>0</v>
      </c>
      <c r="I78" s="49">
        <f>'Adjust'!G$300</f>
        <v>0</v>
      </c>
      <c r="J78" s="39">
        <f>'Adjust'!H$300</f>
        <v>0</v>
      </c>
      <c r="K78" s="16">
        <f>#VALUE!</f>
        <v>0</v>
      </c>
      <c r="L78" s="17"/>
    </row>
    <row r="79" spans="1:12">
      <c r="A79" s="4" t="s">
        <v>287</v>
      </c>
      <c r="B79" s="16">
        <f>#VALUE!</f>
        <v>0</v>
      </c>
      <c r="C79" s="48">
        <v>8</v>
      </c>
      <c r="D79" s="39">
        <f>'Adjust'!B$304</f>
        <v>0</v>
      </c>
      <c r="E79" s="39">
        <f>'Adjust'!C$304</f>
        <v>0</v>
      </c>
      <c r="F79" s="39">
        <f>'Adjust'!D$304</f>
        <v>0</v>
      </c>
      <c r="G79" s="49">
        <f>'Adjust'!E$304</f>
        <v>0</v>
      </c>
      <c r="H79" s="49">
        <f>'Adjust'!F$304</f>
        <v>0</v>
      </c>
      <c r="I79" s="49">
        <f>'Adjust'!G$304</f>
        <v>0</v>
      </c>
      <c r="J79" s="39">
        <f>'Adjust'!H$304</f>
        <v>0</v>
      </c>
      <c r="K79" s="16">
        <f>#VALUE!</f>
        <v>0</v>
      </c>
      <c r="L79" s="17"/>
    </row>
    <row r="80" spans="1:12">
      <c r="A80" s="4" t="s">
        <v>290</v>
      </c>
      <c r="B80" s="16">
        <f>#VALUE!</f>
        <v>0</v>
      </c>
      <c r="C80" s="48">
        <v>1</v>
      </c>
      <c r="D80" s="39">
        <f>'Adjust'!B$308</f>
        <v>0</v>
      </c>
      <c r="E80" s="39">
        <f>'Adjust'!C$308</f>
        <v>0</v>
      </c>
      <c r="F80" s="39">
        <f>'Adjust'!D$308</f>
        <v>0</v>
      </c>
      <c r="G80" s="49">
        <f>'Adjust'!E$308</f>
        <v>0</v>
      </c>
      <c r="H80" s="49">
        <f>'Adjust'!F$308</f>
        <v>0</v>
      </c>
      <c r="I80" s="49">
        <f>'Adjust'!G$308</f>
        <v>0</v>
      </c>
      <c r="J80" s="39">
        <f>'Adjust'!H$308</f>
        <v>0</v>
      </c>
      <c r="K80" s="16">
        <f>#VALUE!</f>
        <v>0</v>
      </c>
      <c r="L80" s="17"/>
    </row>
    <row r="81" spans="1:12">
      <c r="A81" s="4" t="s">
        <v>293</v>
      </c>
      <c r="B81" s="16">
        <f>#VALUE!</f>
        <v>0</v>
      </c>
      <c r="C81" s="48">
        <v>1</v>
      </c>
      <c r="D81" s="39">
        <f>'Adjust'!B$312</f>
        <v>0</v>
      </c>
      <c r="E81" s="39">
        <f>'Adjust'!C$312</f>
        <v>0</v>
      </c>
      <c r="F81" s="39">
        <f>'Adjust'!D$312</f>
        <v>0</v>
      </c>
      <c r="G81" s="49">
        <f>'Adjust'!E$312</f>
        <v>0</v>
      </c>
      <c r="H81" s="49">
        <f>'Adjust'!F$312</f>
        <v>0</v>
      </c>
      <c r="I81" s="49">
        <f>'Adjust'!G$312</f>
        <v>0</v>
      </c>
      <c r="J81" s="39">
        <f>'Adjust'!H$312</f>
        <v>0</v>
      </c>
      <c r="K81" s="16">
        <f>#VALUE!</f>
        <v>0</v>
      </c>
      <c r="L81" s="17"/>
    </row>
    <row r="82" spans="1:12">
      <c r="A82" s="4" t="s">
        <v>296</v>
      </c>
      <c r="B82" s="16">
        <f>#VALUE!</f>
        <v>0</v>
      </c>
      <c r="C82" s="48">
        <v>1</v>
      </c>
      <c r="D82" s="39">
        <f>'Adjust'!B$316</f>
        <v>0</v>
      </c>
      <c r="E82" s="39">
        <f>'Adjust'!C$316</f>
        <v>0</v>
      </c>
      <c r="F82" s="39">
        <f>'Adjust'!D$316</f>
        <v>0</v>
      </c>
      <c r="G82" s="49">
        <f>'Adjust'!E$316</f>
        <v>0</v>
      </c>
      <c r="H82" s="49">
        <f>'Adjust'!F$316</f>
        <v>0</v>
      </c>
      <c r="I82" s="49">
        <f>'Adjust'!G$316</f>
        <v>0</v>
      </c>
      <c r="J82" s="39">
        <f>'Adjust'!H$316</f>
        <v>0</v>
      </c>
      <c r="K82" s="16">
        <f>#VALUE!</f>
        <v>0</v>
      </c>
      <c r="L82" s="17"/>
    </row>
    <row r="83" spans="1:12">
      <c r="A83" s="4" t="s">
        <v>299</v>
      </c>
      <c r="B83" s="16">
        <f>#VALUE!</f>
        <v>0</v>
      </c>
      <c r="C83" s="48"/>
      <c r="D83" s="39">
        <f>'Adjust'!B$320</f>
        <v>0</v>
      </c>
      <c r="E83" s="39">
        <f>'Adjust'!C$320</f>
        <v>0</v>
      </c>
      <c r="F83" s="39">
        <f>'Adjust'!D$320</f>
        <v>0</v>
      </c>
      <c r="G83" s="49">
        <f>'Adjust'!E$320</f>
        <v>0</v>
      </c>
      <c r="H83" s="49">
        <f>'Adjust'!F$320</f>
        <v>0</v>
      </c>
      <c r="I83" s="49">
        <f>'Adjust'!G$320</f>
        <v>0</v>
      </c>
      <c r="J83" s="39">
        <f>'Adjust'!H$320</f>
        <v>0</v>
      </c>
      <c r="K83" s="16">
        <f>#VALUE!</f>
        <v>0</v>
      </c>
      <c r="L83" s="17"/>
    </row>
    <row r="84" spans="1:12">
      <c r="A84" s="4" t="s">
        <v>302</v>
      </c>
      <c r="B84" s="16">
        <f>#VALUE!</f>
        <v>0</v>
      </c>
      <c r="C84" s="48" t="s">
        <v>1484</v>
      </c>
      <c r="D84" s="39">
        <f>'Adjust'!B$324</f>
        <v>0</v>
      </c>
      <c r="E84" s="39">
        <f>'Adjust'!C$324</f>
        <v>0</v>
      </c>
      <c r="F84" s="39">
        <f>'Adjust'!D$324</f>
        <v>0</v>
      </c>
      <c r="G84" s="49">
        <f>'Adjust'!E$324</f>
        <v>0</v>
      </c>
      <c r="H84" s="49">
        <f>'Adjust'!F$324</f>
        <v>0</v>
      </c>
      <c r="I84" s="49">
        <f>'Adjust'!G$324</f>
        <v>0</v>
      </c>
      <c r="J84" s="39">
        <f>'Adjust'!H$324</f>
        <v>0</v>
      </c>
      <c r="K84" s="16">
        <f>#VALUE!</f>
        <v>0</v>
      </c>
      <c r="L84" s="17"/>
    </row>
    <row r="85" spans="1:12">
      <c r="A85" s="4" t="s">
        <v>304</v>
      </c>
      <c r="B85" s="16">
        <f>#VALUE!</f>
        <v>0</v>
      </c>
      <c r="C85" s="48">
        <v>8</v>
      </c>
      <c r="D85" s="39">
        <f>'Adjust'!B$327</f>
        <v>0</v>
      </c>
      <c r="E85" s="39">
        <f>'Adjust'!C$327</f>
        <v>0</v>
      </c>
      <c r="F85" s="39">
        <f>'Adjust'!D$327</f>
        <v>0</v>
      </c>
      <c r="G85" s="49">
        <f>'Adjust'!E$327</f>
        <v>0</v>
      </c>
      <c r="H85" s="49">
        <f>'Adjust'!F$327</f>
        <v>0</v>
      </c>
      <c r="I85" s="49">
        <f>'Adjust'!G$327</f>
        <v>0</v>
      </c>
      <c r="J85" s="39">
        <f>'Adjust'!H$327</f>
        <v>0</v>
      </c>
      <c r="K85" s="16">
        <f>#VALUE!</f>
        <v>0</v>
      </c>
      <c r="L85" s="17"/>
    </row>
    <row r="86" spans="1:12">
      <c r="A86" s="4" t="s">
        <v>307</v>
      </c>
      <c r="B86" s="16">
        <f>#VALUE!</f>
        <v>0</v>
      </c>
      <c r="C86" s="48"/>
      <c r="D86" s="39">
        <f>'Adjust'!B$331</f>
        <v>0</v>
      </c>
      <c r="E86" s="39">
        <f>'Adjust'!C$331</f>
        <v>0</v>
      </c>
      <c r="F86" s="39">
        <f>'Adjust'!D$331</f>
        <v>0</v>
      </c>
      <c r="G86" s="49">
        <f>'Adjust'!E$331</f>
        <v>0</v>
      </c>
      <c r="H86" s="49">
        <f>'Adjust'!F$331</f>
        <v>0</v>
      </c>
      <c r="I86" s="49">
        <f>'Adjust'!G$331</f>
        <v>0</v>
      </c>
      <c r="J86" s="39">
        <f>'Adjust'!H$331</f>
        <v>0</v>
      </c>
      <c r="K86" s="16">
        <f>#VALUE!</f>
        <v>0</v>
      </c>
      <c r="L86" s="17"/>
    </row>
    <row r="87" spans="1:12">
      <c r="A87" s="4" t="s">
        <v>311</v>
      </c>
      <c r="B87" s="16">
        <f>#VALUE!</f>
        <v>0</v>
      </c>
      <c r="C87" s="48"/>
      <c r="D87" s="39">
        <f>'Adjust'!B$337</f>
        <v>0</v>
      </c>
      <c r="E87" s="39">
        <f>'Adjust'!C$337</f>
        <v>0</v>
      </c>
      <c r="F87" s="39">
        <f>'Adjust'!D$337</f>
        <v>0</v>
      </c>
      <c r="G87" s="49">
        <f>'Adjust'!E$337</f>
        <v>0</v>
      </c>
      <c r="H87" s="49">
        <f>'Adjust'!F$337</f>
        <v>0</v>
      </c>
      <c r="I87" s="49">
        <f>'Adjust'!G$337</f>
        <v>0</v>
      </c>
      <c r="J87" s="39">
        <f>'Adjust'!H$337</f>
        <v>0</v>
      </c>
      <c r="K87" s="16">
        <f>#VALUE!</f>
        <v>0</v>
      </c>
      <c r="L87" s="17"/>
    </row>
    <row r="88" spans="1:12">
      <c r="A88" s="4" t="s">
        <v>314</v>
      </c>
      <c r="B88" s="16">
        <f>#VALUE!</f>
        <v>0</v>
      </c>
      <c r="C88" s="48"/>
      <c r="D88" s="39">
        <f>'Adjust'!B$342</f>
        <v>0</v>
      </c>
      <c r="E88" s="39">
        <f>'Adjust'!C$342</f>
        <v>0</v>
      </c>
      <c r="F88" s="39">
        <f>'Adjust'!D$342</f>
        <v>0</v>
      </c>
      <c r="G88" s="49">
        <f>'Adjust'!E$342</f>
        <v>0</v>
      </c>
      <c r="H88" s="49">
        <f>'Adjust'!F$342</f>
        <v>0</v>
      </c>
      <c r="I88" s="49">
        <f>'Adjust'!G$342</f>
        <v>0</v>
      </c>
      <c r="J88" s="39">
        <f>'Adjust'!H$342</f>
        <v>0</v>
      </c>
      <c r="K88" s="16">
        <f>#VALUE!</f>
        <v>0</v>
      </c>
      <c r="L88" s="17"/>
    </row>
    <row r="89" spans="1:12">
      <c r="A89" s="4" t="s">
        <v>317</v>
      </c>
      <c r="B89" s="16">
        <f>#VALUE!</f>
        <v>0</v>
      </c>
      <c r="C89" s="48"/>
      <c r="D89" s="39">
        <f>'Adjust'!B$347</f>
        <v>0</v>
      </c>
      <c r="E89" s="39">
        <f>'Adjust'!C$347</f>
        <v>0</v>
      </c>
      <c r="F89" s="39">
        <f>'Adjust'!D$347</f>
        <v>0</v>
      </c>
      <c r="G89" s="49">
        <f>'Adjust'!E$347</f>
        <v>0</v>
      </c>
      <c r="H89" s="49">
        <f>'Adjust'!F$347</f>
        <v>0</v>
      </c>
      <c r="I89" s="49">
        <f>'Adjust'!G$347</f>
        <v>0</v>
      </c>
      <c r="J89" s="39">
        <f>'Adjust'!H$347</f>
        <v>0</v>
      </c>
      <c r="K89" s="16">
        <f>#VALUE!</f>
        <v>0</v>
      </c>
      <c r="L89" s="17"/>
    </row>
    <row r="90" spans="1:12">
      <c r="A90" s="4" t="s">
        <v>320</v>
      </c>
      <c r="B90" s="16">
        <f>#VALUE!</f>
        <v>0</v>
      </c>
      <c r="C90" s="48"/>
      <c r="D90" s="39">
        <f>'Adjust'!B$352</f>
        <v>0</v>
      </c>
      <c r="E90" s="39">
        <f>'Adjust'!C$352</f>
        <v>0</v>
      </c>
      <c r="F90" s="39">
        <f>'Adjust'!D$352</f>
        <v>0</v>
      </c>
      <c r="G90" s="49">
        <f>'Adjust'!E$352</f>
        <v>0</v>
      </c>
      <c r="H90" s="49">
        <f>'Adjust'!F$352</f>
        <v>0</v>
      </c>
      <c r="I90" s="49">
        <f>'Adjust'!G$352</f>
        <v>0</v>
      </c>
      <c r="J90" s="39">
        <f>'Adjust'!H$352</f>
        <v>0</v>
      </c>
      <c r="K90" s="16">
        <f>#VALUE!</f>
        <v>0</v>
      </c>
      <c r="L90" s="17"/>
    </row>
    <row r="91" spans="1:12">
      <c r="A91" s="4" t="s">
        <v>323</v>
      </c>
      <c r="B91" s="16">
        <f>#VALUE!</f>
        <v>0</v>
      </c>
      <c r="C91" s="48"/>
      <c r="D91" s="39">
        <f>'Adjust'!B$357</f>
        <v>0</v>
      </c>
      <c r="E91" s="39">
        <f>'Adjust'!C$357</f>
        <v>0</v>
      </c>
      <c r="F91" s="39">
        <f>'Adjust'!D$357</f>
        <v>0</v>
      </c>
      <c r="G91" s="49">
        <f>'Adjust'!E$357</f>
        <v>0</v>
      </c>
      <c r="H91" s="49">
        <f>'Adjust'!F$357</f>
        <v>0</v>
      </c>
      <c r="I91" s="49">
        <f>'Adjust'!G$357</f>
        <v>0</v>
      </c>
      <c r="J91" s="39">
        <f>'Adjust'!H$357</f>
        <v>0</v>
      </c>
      <c r="K91" s="16">
        <f>#VALUE!</f>
        <v>0</v>
      </c>
      <c r="L91" s="17"/>
    </row>
  </sheetData>
  <sheetProtection sheet="1" objects="1" scenarios="1"/>
  <hyperlinks>
    <hyperlink ref="A5" location="'Adjust'!B250" display="x1 = 3607. Unit rate 1 p/kWh (in Tariffs)"/>
    <hyperlink ref="A6" location="'Adjust'!C250" display="x2 = 3607. Unit rate 2 p/kWh (in Tariffs)"/>
    <hyperlink ref="A7" location="'Adjust'!D250" display="x3 = 3607. Unit rate 3 p/kWh (in Tariffs)"/>
    <hyperlink ref="A8" location="'Adjust'!E250" display="x4 = 3607. Fixed charge p/MPAN/day (in Tariffs)"/>
    <hyperlink ref="A9" location="'Adjust'!F250" display="x5 = 3607. Capacity charge p/kVA/day (in Tariffs)"/>
    <hyperlink ref="A10" location="'Adjust'!G250" display="x6 = 3607. Exceeded capacity charge p/kVA/day (in Tariffs)"/>
    <hyperlink ref="A11" location="'Adjust'!H250" display="x7 = 3607. Reactive power charge p/kVArh (in Tariff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7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6" ht="21" customHeight="1">
      <c r="A1" s="1" t="str">
        <f>"Summary"&amp;" for "&amp;'Input'!B7&amp;" in "&amp;'Input'!C7&amp;" ("&amp;'Input'!D7&amp;")"</f>
        <v>Not calculated: open in spreadsheet app and allow calculations</v>
      </c>
    </row>
    <row r="2" spans="1:6">
      <c r="A2" s="3" t="s">
        <v>1485</v>
      </c>
    </row>
    <row r="4" spans="1:6" ht="21" customHeight="1">
      <c r="A4" s="1" t="s">
        <v>1486</v>
      </c>
    </row>
    <row r="5" spans="1:6">
      <c r="A5" s="3" t="s">
        <v>383</v>
      </c>
    </row>
    <row r="6" spans="1:6">
      <c r="A6" s="33" t="s">
        <v>500</v>
      </c>
    </row>
    <row r="7" spans="1:6">
      <c r="A7" s="33" t="s">
        <v>1487</v>
      </c>
    </row>
    <row r="8" spans="1:6">
      <c r="A8" s="33" t="s">
        <v>1488</v>
      </c>
    </row>
    <row r="9" spans="1:6">
      <c r="A9" s="33" t="s">
        <v>1489</v>
      </c>
    </row>
    <row r="10" spans="1:6">
      <c r="A10" s="34" t="s">
        <v>386</v>
      </c>
      <c r="B10" s="34" t="s">
        <v>445</v>
      </c>
      <c r="C10" s="34" t="s">
        <v>445</v>
      </c>
      <c r="D10" s="34" t="s">
        <v>445</v>
      </c>
      <c r="E10" s="34" t="s">
        <v>516</v>
      </c>
    </row>
    <row r="11" spans="1:6">
      <c r="A11" s="34" t="s">
        <v>389</v>
      </c>
      <c r="B11" s="34" t="s">
        <v>1476</v>
      </c>
      <c r="C11" s="34" t="s">
        <v>448</v>
      </c>
      <c r="D11" s="34" t="s">
        <v>1477</v>
      </c>
      <c r="E11" s="34" t="s">
        <v>1490</v>
      </c>
    </row>
    <row r="13" spans="1:6">
      <c r="B13" s="15" t="s">
        <v>142</v>
      </c>
      <c r="C13" s="15" t="s">
        <v>1445</v>
      </c>
      <c r="D13" s="15" t="s">
        <v>1448</v>
      </c>
      <c r="E13" s="15" t="s">
        <v>1491</v>
      </c>
    </row>
    <row r="14" spans="1:6">
      <c r="A14" s="4" t="s">
        <v>1492</v>
      </c>
      <c r="B14" s="28">
        <f>'Input'!D60</f>
        <v>0</v>
      </c>
      <c r="C14" s="45">
        <f>'Adjust'!C234</f>
        <v>0</v>
      </c>
      <c r="D14" s="45">
        <f>'Adjust'!F234</f>
        <v>0</v>
      </c>
      <c r="E14" s="40">
        <f>'Adjust'!F234/'Revenue'!B$66</f>
        <v>0</v>
      </c>
      <c r="F14" s="17"/>
    </row>
    <row r="16" spans="1:6" ht="21" customHeight="1">
      <c r="A16" s="1" t="s">
        <v>1493</v>
      </c>
    </row>
    <row r="17" spans="1:1">
      <c r="A17" s="3" t="s">
        <v>383</v>
      </c>
    </row>
    <row r="18" spans="1:1">
      <c r="A18" s="33" t="s">
        <v>1494</v>
      </c>
    </row>
    <row r="19" spans="1:1">
      <c r="A19" s="33" t="s">
        <v>1495</v>
      </c>
    </row>
    <row r="20" spans="1:1">
      <c r="A20" s="33" t="s">
        <v>1496</v>
      </c>
    </row>
    <row r="21" spans="1:1">
      <c r="A21" s="33" t="s">
        <v>1497</v>
      </c>
    </row>
    <row r="22" spans="1:1">
      <c r="A22" s="33" t="s">
        <v>777</v>
      </c>
    </row>
    <row r="23" spans="1:1">
      <c r="A23" s="33" t="s">
        <v>1498</v>
      </c>
    </row>
    <row r="24" spans="1:1">
      <c r="A24" s="33" t="s">
        <v>1499</v>
      </c>
    </row>
    <row r="25" spans="1:1">
      <c r="A25" s="33" t="s">
        <v>1500</v>
      </c>
    </row>
    <row r="26" spans="1:1">
      <c r="A26" s="33" t="s">
        <v>1501</v>
      </c>
    </row>
    <row r="27" spans="1:1">
      <c r="A27" s="33" t="s">
        <v>1502</v>
      </c>
    </row>
    <row r="28" spans="1:1">
      <c r="A28" s="33" t="s">
        <v>1503</v>
      </c>
    </row>
    <row r="29" spans="1:1">
      <c r="A29" s="33" t="s">
        <v>1504</v>
      </c>
    </row>
    <row r="30" spans="1:1">
      <c r="A30" s="33" t="s">
        <v>1505</v>
      </c>
    </row>
    <row r="31" spans="1:1">
      <c r="A31" s="33" t="s">
        <v>1506</v>
      </c>
    </row>
    <row r="32" spans="1:1">
      <c r="A32" s="33" t="s">
        <v>1507</v>
      </c>
    </row>
    <row r="33" spans="1:23">
      <c r="A33" s="33" t="s">
        <v>1508</v>
      </c>
    </row>
    <row r="34" spans="1:23">
      <c r="A34" s="33" t="s">
        <v>1509</v>
      </c>
    </row>
    <row r="35" spans="1:23">
      <c r="A35" s="33" t="s">
        <v>1510</v>
      </c>
    </row>
    <row r="36" spans="1:23">
      <c r="A36" s="33" t="s">
        <v>1511</v>
      </c>
    </row>
    <row r="37" spans="1:23">
      <c r="A37" s="33" t="s">
        <v>1512</v>
      </c>
    </row>
    <row r="38" spans="1:23">
      <c r="A38" s="33" t="s">
        <v>1513</v>
      </c>
    </row>
    <row r="39" spans="1:23">
      <c r="A39" s="33" t="s">
        <v>1514</v>
      </c>
    </row>
    <row r="40" spans="1:23">
      <c r="A40" s="33" t="s">
        <v>1515</v>
      </c>
    </row>
    <row r="41" spans="1:23">
      <c r="A41" s="33" t="s">
        <v>1516</v>
      </c>
    </row>
    <row r="42" spans="1:23">
      <c r="A42" s="33" t="s">
        <v>1517</v>
      </c>
    </row>
    <row r="43" spans="1:23">
      <c r="A43" s="33" t="s">
        <v>1518</v>
      </c>
    </row>
    <row r="44" spans="1:23">
      <c r="A44" s="34" t="s">
        <v>386</v>
      </c>
      <c r="B44" s="34" t="s">
        <v>516</v>
      </c>
      <c r="C44" s="34" t="s">
        <v>445</v>
      </c>
      <c r="D44" s="34" t="s">
        <v>516</v>
      </c>
      <c r="E44" s="34" t="s">
        <v>516</v>
      </c>
      <c r="F44" s="34" t="s">
        <v>516</v>
      </c>
      <c r="G44" s="34" t="s">
        <v>516</v>
      </c>
      <c r="H44" s="34" t="s">
        <v>516</v>
      </c>
      <c r="I44" s="34" t="s">
        <v>516</v>
      </c>
      <c r="J44" s="34" t="s">
        <v>516</v>
      </c>
      <c r="K44" s="34" t="s">
        <v>516</v>
      </c>
      <c r="L44" s="34" t="s">
        <v>516</v>
      </c>
      <c r="M44" s="34" t="s">
        <v>516</v>
      </c>
      <c r="N44" s="34" t="s">
        <v>516</v>
      </c>
      <c r="O44" s="34" t="s">
        <v>516</v>
      </c>
      <c r="P44" s="34" t="s">
        <v>516</v>
      </c>
      <c r="Q44" s="34" t="s">
        <v>516</v>
      </c>
      <c r="R44" s="34" t="s">
        <v>516</v>
      </c>
      <c r="S44" s="34" t="s">
        <v>516</v>
      </c>
      <c r="T44" s="34" t="s">
        <v>516</v>
      </c>
      <c r="U44" s="34" t="s">
        <v>516</v>
      </c>
      <c r="V44" s="34" t="s">
        <v>516</v>
      </c>
    </row>
    <row r="45" spans="1:23">
      <c r="A45" s="34" t="s">
        <v>389</v>
      </c>
      <c r="B45" s="34" t="s">
        <v>1519</v>
      </c>
      <c r="C45" s="34" t="s">
        <v>1053</v>
      </c>
      <c r="D45" s="34" t="s">
        <v>1520</v>
      </c>
      <c r="E45" s="34" t="s">
        <v>1521</v>
      </c>
      <c r="F45" s="34" t="s">
        <v>1522</v>
      </c>
      <c r="G45" s="34" t="s">
        <v>1523</v>
      </c>
      <c r="H45" s="34" t="s">
        <v>1524</v>
      </c>
      <c r="I45" s="34" t="s">
        <v>1525</v>
      </c>
      <c r="J45" s="34" t="s">
        <v>1526</v>
      </c>
      <c r="K45" s="34" t="s">
        <v>1527</v>
      </c>
      <c r="L45" s="34" t="s">
        <v>1528</v>
      </c>
      <c r="M45" s="34" t="s">
        <v>1529</v>
      </c>
      <c r="N45" s="34" t="s">
        <v>1530</v>
      </c>
      <c r="O45" s="34" t="s">
        <v>1531</v>
      </c>
      <c r="P45" s="34" t="s">
        <v>1532</v>
      </c>
      <c r="Q45" s="34" t="s">
        <v>1533</v>
      </c>
      <c r="R45" s="34" t="s">
        <v>1534</v>
      </c>
      <c r="S45" s="34" t="s">
        <v>1535</v>
      </c>
      <c r="T45" s="34" t="s">
        <v>1536</v>
      </c>
      <c r="U45" s="34" t="s">
        <v>1537</v>
      </c>
      <c r="V45" s="34" t="s">
        <v>1538</v>
      </c>
    </row>
    <row r="47" spans="1:23">
      <c r="B47" s="15" t="s">
        <v>608</v>
      </c>
      <c r="C47" s="15" t="s">
        <v>245</v>
      </c>
      <c r="D47" s="15" t="s">
        <v>1539</v>
      </c>
      <c r="E47" s="15" t="s">
        <v>1540</v>
      </c>
      <c r="F47" s="15" t="s">
        <v>1541</v>
      </c>
      <c r="G47" s="15" t="s">
        <v>1542</v>
      </c>
      <c r="H47" s="15" t="s">
        <v>1543</v>
      </c>
      <c r="I47" s="15" t="s">
        <v>1544</v>
      </c>
      <c r="J47" s="15" t="s">
        <v>1545</v>
      </c>
      <c r="K47" s="15" t="s">
        <v>1546</v>
      </c>
      <c r="L47" s="15" t="s">
        <v>1547</v>
      </c>
      <c r="M47" s="15" t="s">
        <v>1548</v>
      </c>
      <c r="N47" s="15" t="s">
        <v>1549</v>
      </c>
      <c r="O47" s="15" t="s">
        <v>1550</v>
      </c>
      <c r="P47" s="15" t="s">
        <v>1551</v>
      </c>
      <c r="Q47" s="15" t="s">
        <v>1552</v>
      </c>
      <c r="R47" s="15" t="s">
        <v>1553</v>
      </c>
      <c r="S47" s="15" t="s">
        <v>1554</v>
      </c>
      <c r="T47" s="15" t="s">
        <v>1555</v>
      </c>
      <c r="U47" s="15" t="s">
        <v>1556</v>
      </c>
      <c r="V47" s="15" t="s">
        <v>1557</v>
      </c>
    </row>
    <row r="48" spans="1:23">
      <c r="A48" s="29" t="s">
        <v>249</v>
      </c>
      <c r="W48" s="17"/>
    </row>
    <row r="49" spans="1:23">
      <c r="A49" s="4" t="s">
        <v>185</v>
      </c>
      <c r="B49" s="43">
        <f>'Input'!B195+'Input'!C195+'Input'!D195</f>
        <v>0</v>
      </c>
      <c r="C49" s="45">
        <f>'Input'!E195</f>
        <v>0</v>
      </c>
      <c r="D49" s="43">
        <f>0.01*'Input'!F$60*('Adjust'!$E252*'Input'!E195+'Adjust'!$F252*'Input'!F195+'Adjust'!$G252*'Input'!G195)+10*('Adjust'!$B252*'Input'!B195+'Adjust'!$C252*'Input'!C195+'Adjust'!$D252*'Input'!D195+'Adjust'!$H252*'Input'!H195)</f>
        <v>0</v>
      </c>
      <c r="E49" s="43">
        <f>10*('Adjust'!$B252*'Input'!B195+'Adjust'!$C252*'Input'!C195+'Adjust'!$D252*'Input'!D195)</f>
        <v>0</v>
      </c>
      <c r="F49" s="43">
        <f>'Adjust'!E252*'Input'!$F$60*'Input'!$E195/100</f>
        <v>0</v>
      </c>
      <c r="G49" s="43">
        <f>'Adjust'!F252*'Input'!$F$60*'Input'!$F195/100</f>
        <v>0</v>
      </c>
      <c r="H49" s="43">
        <f>'Adjust'!G252*'Input'!$F$60*'Input'!$G195/100</f>
        <v>0</v>
      </c>
      <c r="I49" s="43">
        <f>'Adjust'!H252*'Input'!$H195*10</f>
        <v>0</v>
      </c>
      <c r="J49" s="38">
        <f>IF(B49&lt;&gt;0,0.1*D49/B49,"")</f>
        <v>0</v>
      </c>
      <c r="K49" s="47">
        <f>IF(C49&lt;&gt;0,D49/C49,"")</f>
        <v>0</v>
      </c>
      <c r="L49" s="38">
        <f>IF(B49&lt;&gt;0,0.1*E49/B49,0)</f>
        <v>0</v>
      </c>
      <c r="M49" s="43">
        <f>'Adjust'!B252*'Input'!$B195*10</f>
        <v>0</v>
      </c>
      <c r="N49" s="43">
        <f>'Adjust'!C252*'Input'!$C195*10</f>
        <v>0</v>
      </c>
      <c r="O49" s="43">
        <f>'Adjust'!D252*'Input'!$D195*10</f>
        <v>0</v>
      </c>
      <c r="P49" s="40">
        <f>IF(E49&lt;&gt;0,$M49/E49,"")</f>
        <v>0</v>
      </c>
      <c r="Q49" s="40">
        <f>IF(E49&lt;&gt;0,$N49/E49,"")</f>
        <v>0</v>
      </c>
      <c r="R49" s="40">
        <f>IF(E49&lt;&gt;0,$O49/E49,"")</f>
        <v>0</v>
      </c>
      <c r="S49" s="40">
        <f>IF(D49&lt;&gt;0,$F49/D49,"")</f>
        <v>0</v>
      </c>
      <c r="T49" s="40">
        <f>IF(D49&lt;&gt;0,$G49/D49,"")</f>
        <v>0</v>
      </c>
      <c r="U49" s="40">
        <f>IF(D49&lt;&gt;0,$H49/D49,"")</f>
        <v>0</v>
      </c>
      <c r="V49" s="40">
        <f>IF(D49&lt;&gt;0,$I49/D49,"")</f>
        <v>0</v>
      </c>
      <c r="W49" s="17"/>
    </row>
    <row r="50" spans="1:23">
      <c r="A50" s="4" t="s">
        <v>250</v>
      </c>
      <c r="B50" s="43">
        <f>'Input'!B196+'Input'!C196+'Input'!D196</f>
        <v>0</v>
      </c>
      <c r="C50" s="45">
        <f>'Input'!E196</f>
        <v>0</v>
      </c>
      <c r="D50" s="43">
        <f>0.01*'Input'!F$60*('Adjust'!$E253*'Input'!E196+'Adjust'!$F253*'Input'!F196+'Adjust'!$G253*'Input'!G196)+10*('Adjust'!$B253*'Input'!B196+'Adjust'!$C253*'Input'!C196+'Adjust'!$D253*'Input'!D196+'Adjust'!$H253*'Input'!H196)</f>
        <v>0</v>
      </c>
      <c r="E50" s="43">
        <f>10*('Adjust'!$B253*'Input'!B196+'Adjust'!$C253*'Input'!C196+'Adjust'!$D253*'Input'!D196)</f>
        <v>0</v>
      </c>
      <c r="F50" s="43">
        <f>'Adjust'!E253*'Input'!$F$60*'Input'!$E196/100</f>
        <v>0</v>
      </c>
      <c r="G50" s="43">
        <f>'Adjust'!F253*'Input'!$F$60*'Input'!$F196/100</f>
        <v>0</v>
      </c>
      <c r="H50" s="43">
        <f>'Adjust'!G253*'Input'!$F$60*'Input'!$G196/100</f>
        <v>0</v>
      </c>
      <c r="I50" s="43">
        <f>'Adjust'!H253*'Input'!$H196*10</f>
        <v>0</v>
      </c>
      <c r="J50" s="38">
        <f>IF(B50&lt;&gt;0,0.1*D50/B50,"")</f>
        <v>0</v>
      </c>
      <c r="K50" s="47">
        <f>IF(C50&lt;&gt;0,D50/C50,"")</f>
        <v>0</v>
      </c>
      <c r="L50" s="38">
        <f>IF(B50&lt;&gt;0,0.1*E50/B50,0)</f>
        <v>0</v>
      </c>
      <c r="M50" s="43">
        <f>'Adjust'!B253*'Input'!$B196*10</f>
        <v>0</v>
      </c>
      <c r="N50" s="43">
        <f>'Adjust'!C253*'Input'!$C196*10</f>
        <v>0</v>
      </c>
      <c r="O50" s="43">
        <f>'Adjust'!D253*'Input'!$D196*10</f>
        <v>0</v>
      </c>
      <c r="P50" s="40">
        <f>IF(E50&lt;&gt;0,$M50/E50,"")</f>
        <v>0</v>
      </c>
      <c r="Q50" s="40">
        <f>IF(E50&lt;&gt;0,$N50/E50,"")</f>
        <v>0</v>
      </c>
      <c r="R50" s="40">
        <f>IF(E50&lt;&gt;0,$O50/E50,"")</f>
        <v>0</v>
      </c>
      <c r="S50" s="40">
        <f>IF(D50&lt;&gt;0,$F50/D50,"")</f>
        <v>0</v>
      </c>
      <c r="T50" s="40">
        <f>IF(D50&lt;&gt;0,$G50/D50,"")</f>
        <v>0</v>
      </c>
      <c r="U50" s="40">
        <f>IF(D50&lt;&gt;0,$H50/D50,"")</f>
        <v>0</v>
      </c>
      <c r="V50" s="40">
        <f>IF(D50&lt;&gt;0,$I50/D50,"")</f>
        <v>0</v>
      </c>
      <c r="W50" s="17"/>
    </row>
    <row r="51" spans="1:23">
      <c r="A51" s="4" t="s">
        <v>251</v>
      </c>
      <c r="B51" s="43">
        <f>'Input'!B197+'Input'!C197+'Input'!D197</f>
        <v>0</v>
      </c>
      <c r="C51" s="45">
        <f>'Input'!E197</f>
        <v>0</v>
      </c>
      <c r="D51" s="43">
        <f>0.01*'Input'!F$60*('Adjust'!$E254*'Input'!E197+'Adjust'!$F254*'Input'!F197+'Adjust'!$G254*'Input'!G197)+10*('Adjust'!$B254*'Input'!B197+'Adjust'!$C254*'Input'!C197+'Adjust'!$D254*'Input'!D197+'Adjust'!$H254*'Input'!H197)</f>
        <v>0</v>
      </c>
      <c r="E51" s="43">
        <f>10*('Adjust'!$B254*'Input'!B197+'Adjust'!$C254*'Input'!C197+'Adjust'!$D254*'Input'!D197)</f>
        <v>0</v>
      </c>
      <c r="F51" s="43">
        <f>'Adjust'!E254*'Input'!$F$60*'Input'!$E197/100</f>
        <v>0</v>
      </c>
      <c r="G51" s="43">
        <f>'Adjust'!F254*'Input'!$F$60*'Input'!$F197/100</f>
        <v>0</v>
      </c>
      <c r="H51" s="43">
        <f>'Adjust'!G254*'Input'!$F$60*'Input'!$G197/100</f>
        <v>0</v>
      </c>
      <c r="I51" s="43">
        <f>'Adjust'!H254*'Input'!$H197*10</f>
        <v>0</v>
      </c>
      <c r="J51" s="38">
        <f>IF(B51&lt;&gt;0,0.1*D51/B51,"")</f>
        <v>0</v>
      </c>
      <c r="K51" s="47">
        <f>IF(C51&lt;&gt;0,D51/C51,"")</f>
        <v>0</v>
      </c>
      <c r="L51" s="38">
        <f>IF(B51&lt;&gt;0,0.1*E51/B51,0)</f>
        <v>0</v>
      </c>
      <c r="M51" s="43">
        <f>'Adjust'!B254*'Input'!$B197*10</f>
        <v>0</v>
      </c>
      <c r="N51" s="43">
        <f>'Adjust'!C254*'Input'!$C197*10</f>
        <v>0</v>
      </c>
      <c r="O51" s="43">
        <f>'Adjust'!D254*'Input'!$D197*10</f>
        <v>0</v>
      </c>
      <c r="P51" s="40">
        <f>IF(E51&lt;&gt;0,$M51/E51,"")</f>
        <v>0</v>
      </c>
      <c r="Q51" s="40">
        <f>IF(E51&lt;&gt;0,$N51/E51,"")</f>
        <v>0</v>
      </c>
      <c r="R51" s="40">
        <f>IF(E51&lt;&gt;0,$O51/E51,"")</f>
        <v>0</v>
      </c>
      <c r="S51" s="40">
        <f>IF(D51&lt;&gt;0,$F51/D51,"")</f>
        <v>0</v>
      </c>
      <c r="T51" s="40">
        <f>IF(D51&lt;&gt;0,$G51/D51,"")</f>
        <v>0</v>
      </c>
      <c r="U51" s="40">
        <f>IF(D51&lt;&gt;0,$H51/D51,"")</f>
        <v>0</v>
      </c>
      <c r="V51" s="40">
        <f>IF(D51&lt;&gt;0,$I51/D51,"")</f>
        <v>0</v>
      </c>
      <c r="W51" s="17"/>
    </row>
    <row r="52" spans="1:23">
      <c r="A52" s="29" t="s">
        <v>252</v>
      </c>
      <c r="W52" s="17"/>
    </row>
    <row r="53" spans="1:23">
      <c r="A53" s="4" t="s">
        <v>186</v>
      </c>
      <c r="B53" s="43">
        <f>'Input'!B199+'Input'!C199+'Input'!D199</f>
        <v>0</v>
      </c>
      <c r="C53" s="45">
        <f>'Input'!E199</f>
        <v>0</v>
      </c>
      <c r="D53" s="43">
        <f>0.01*'Input'!F$60*('Adjust'!$E256*'Input'!E199+'Adjust'!$F256*'Input'!F199+'Adjust'!$G256*'Input'!G199)+10*('Adjust'!$B256*'Input'!B199+'Adjust'!$C256*'Input'!C199+'Adjust'!$D256*'Input'!D199+'Adjust'!$H256*'Input'!H199)</f>
        <v>0</v>
      </c>
      <c r="E53" s="43">
        <f>10*('Adjust'!$B256*'Input'!B199+'Adjust'!$C256*'Input'!C199+'Adjust'!$D256*'Input'!D199)</f>
        <v>0</v>
      </c>
      <c r="F53" s="43">
        <f>'Adjust'!E256*'Input'!$F$60*'Input'!$E199/100</f>
        <v>0</v>
      </c>
      <c r="G53" s="43">
        <f>'Adjust'!F256*'Input'!$F$60*'Input'!$F199/100</f>
        <v>0</v>
      </c>
      <c r="H53" s="43">
        <f>'Adjust'!G256*'Input'!$F$60*'Input'!$G199/100</f>
        <v>0</v>
      </c>
      <c r="I53" s="43">
        <f>'Adjust'!H256*'Input'!$H199*10</f>
        <v>0</v>
      </c>
      <c r="J53" s="38">
        <f>IF(B53&lt;&gt;0,0.1*D53/B53,"")</f>
        <v>0</v>
      </c>
      <c r="K53" s="47">
        <f>IF(C53&lt;&gt;0,D53/C53,"")</f>
        <v>0</v>
      </c>
      <c r="L53" s="38">
        <f>IF(B53&lt;&gt;0,0.1*E53/B53,0)</f>
        <v>0</v>
      </c>
      <c r="M53" s="43">
        <f>'Adjust'!B256*'Input'!$B199*10</f>
        <v>0</v>
      </c>
      <c r="N53" s="43">
        <f>'Adjust'!C256*'Input'!$C199*10</f>
        <v>0</v>
      </c>
      <c r="O53" s="43">
        <f>'Adjust'!D256*'Input'!$D199*10</f>
        <v>0</v>
      </c>
      <c r="P53" s="40">
        <f>IF(E53&lt;&gt;0,$M53/E53,"")</f>
        <v>0</v>
      </c>
      <c r="Q53" s="40">
        <f>IF(E53&lt;&gt;0,$N53/E53,"")</f>
        <v>0</v>
      </c>
      <c r="R53" s="40">
        <f>IF(E53&lt;&gt;0,$O53/E53,"")</f>
        <v>0</v>
      </c>
      <c r="S53" s="40">
        <f>IF(D53&lt;&gt;0,$F53/D53,"")</f>
        <v>0</v>
      </c>
      <c r="T53" s="40">
        <f>IF(D53&lt;&gt;0,$G53/D53,"")</f>
        <v>0</v>
      </c>
      <c r="U53" s="40">
        <f>IF(D53&lt;&gt;0,$H53/D53,"")</f>
        <v>0</v>
      </c>
      <c r="V53" s="40">
        <f>IF(D53&lt;&gt;0,$I53/D53,"")</f>
        <v>0</v>
      </c>
      <c r="W53" s="17"/>
    </row>
    <row r="54" spans="1:23">
      <c r="A54" s="4" t="s">
        <v>253</v>
      </c>
      <c r="B54" s="43">
        <f>'Input'!B200+'Input'!C200+'Input'!D200</f>
        <v>0</v>
      </c>
      <c r="C54" s="45">
        <f>'Input'!E200</f>
        <v>0</v>
      </c>
      <c r="D54" s="43">
        <f>0.01*'Input'!F$60*('Adjust'!$E257*'Input'!E200+'Adjust'!$F257*'Input'!F200+'Adjust'!$G257*'Input'!G200)+10*('Adjust'!$B257*'Input'!B200+'Adjust'!$C257*'Input'!C200+'Adjust'!$D257*'Input'!D200+'Adjust'!$H257*'Input'!H200)</f>
        <v>0</v>
      </c>
      <c r="E54" s="43">
        <f>10*('Adjust'!$B257*'Input'!B200+'Adjust'!$C257*'Input'!C200+'Adjust'!$D257*'Input'!D200)</f>
        <v>0</v>
      </c>
      <c r="F54" s="43">
        <f>'Adjust'!E257*'Input'!$F$60*'Input'!$E200/100</f>
        <v>0</v>
      </c>
      <c r="G54" s="43">
        <f>'Adjust'!F257*'Input'!$F$60*'Input'!$F200/100</f>
        <v>0</v>
      </c>
      <c r="H54" s="43">
        <f>'Adjust'!G257*'Input'!$F$60*'Input'!$G200/100</f>
        <v>0</v>
      </c>
      <c r="I54" s="43">
        <f>'Adjust'!H257*'Input'!$H200*10</f>
        <v>0</v>
      </c>
      <c r="J54" s="38">
        <f>IF(B54&lt;&gt;0,0.1*D54/B54,"")</f>
        <v>0</v>
      </c>
      <c r="K54" s="47">
        <f>IF(C54&lt;&gt;0,D54/C54,"")</f>
        <v>0</v>
      </c>
      <c r="L54" s="38">
        <f>IF(B54&lt;&gt;0,0.1*E54/B54,0)</f>
        <v>0</v>
      </c>
      <c r="M54" s="43">
        <f>'Adjust'!B257*'Input'!$B200*10</f>
        <v>0</v>
      </c>
      <c r="N54" s="43">
        <f>'Adjust'!C257*'Input'!$C200*10</f>
        <v>0</v>
      </c>
      <c r="O54" s="43">
        <f>'Adjust'!D257*'Input'!$D200*10</f>
        <v>0</v>
      </c>
      <c r="P54" s="40">
        <f>IF(E54&lt;&gt;0,$M54/E54,"")</f>
        <v>0</v>
      </c>
      <c r="Q54" s="40">
        <f>IF(E54&lt;&gt;0,$N54/E54,"")</f>
        <v>0</v>
      </c>
      <c r="R54" s="40">
        <f>IF(E54&lt;&gt;0,$O54/E54,"")</f>
        <v>0</v>
      </c>
      <c r="S54" s="40">
        <f>IF(D54&lt;&gt;0,$F54/D54,"")</f>
        <v>0</v>
      </c>
      <c r="T54" s="40">
        <f>IF(D54&lt;&gt;0,$G54/D54,"")</f>
        <v>0</v>
      </c>
      <c r="U54" s="40">
        <f>IF(D54&lt;&gt;0,$H54/D54,"")</f>
        <v>0</v>
      </c>
      <c r="V54" s="40">
        <f>IF(D54&lt;&gt;0,$I54/D54,"")</f>
        <v>0</v>
      </c>
      <c r="W54" s="17"/>
    </row>
    <row r="55" spans="1:23">
      <c r="A55" s="4" t="s">
        <v>254</v>
      </c>
      <c r="B55" s="43">
        <f>'Input'!B201+'Input'!C201+'Input'!D201</f>
        <v>0</v>
      </c>
      <c r="C55" s="45">
        <f>'Input'!E201</f>
        <v>0</v>
      </c>
      <c r="D55" s="43">
        <f>0.01*'Input'!F$60*('Adjust'!$E258*'Input'!E201+'Adjust'!$F258*'Input'!F201+'Adjust'!$G258*'Input'!G201)+10*('Adjust'!$B258*'Input'!B201+'Adjust'!$C258*'Input'!C201+'Adjust'!$D258*'Input'!D201+'Adjust'!$H258*'Input'!H201)</f>
        <v>0</v>
      </c>
      <c r="E55" s="43">
        <f>10*('Adjust'!$B258*'Input'!B201+'Adjust'!$C258*'Input'!C201+'Adjust'!$D258*'Input'!D201)</f>
        <v>0</v>
      </c>
      <c r="F55" s="43">
        <f>'Adjust'!E258*'Input'!$F$60*'Input'!$E201/100</f>
        <v>0</v>
      </c>
      <c r="G55" s="43">
        <f>'Adjust'!F258*'Input'!$F$60*'Input'!$F201/100</f>
        <v>0</v>
      </c>
      <c r="H55" s="43">
        <f>'Adjust'!G258*'Input'!$F$60*'Input'!$G201/100</f>
        <v>0</v>
      </c>
      <c r="I55" s="43">
        <f>'Adjust'!H258*'Input'!$H201*10</f>
        <v>0</v>
      </c>
      <c r="J55" s="38">
        <f>IF(B55&lt;&gt;0,0.1*D55/B55,"")</f>
        <v>0</v>
      </c>
      <c r="K55" s="47">
        <f>IF(C55&lt;&gt;0,D55/C55,"")</f>
        <v>0</v>
      </c>
      <c r="L55" s="38">
        <f>IF(B55&lt;&gt;0,0.1*E55/B55,0)</f>
        <v>0</v>
      </c>
      <c r="M55" s="43">
        <f>'Adjust'!B258*'Input'!$B201*10</f>
        <v>0</v>
      </c>
      <c r="N55" s="43">
        <f>'Adjust'!C258*'Input'!$C201*10</f>
        <v>0</v>
      </c>
      <c r="O55" s="43">
        <f>'Adjust'!D258*'Input'!$D201*10</f>
        <v>0</v>
      </c>
      <c r="P55" s="40">
        <f>IF(E55&lt;&gt;0,$M55/E55,"")</f>
        <v>0</v>
      </c>
      <c r="Q55" s="40">
        <f>IF(E55&lt;&gt;0,$N55/E55,"")</f>
        <v>0</v>
      </c>
      <c r="R55" s="40">
        <f>IF(E55&lt;&gt;0,$O55/E55,"")</f>
        <v>0</v>
      </c>
      <c r="S55" s="40">
        <f>IF(D55&lt;&gt;0,$F55/D55,"")</f>
        <v>0</v>
      </c>
      <c r="T55" s="40">
        <f>IF(D55&lt;&gt;0,$G55/D55,"")</f>
        <v>0</v>
      </c>
      <c r="U55" s="40">
        <f>IF(D55&lt;&gt;0,$H55/D55,"")</f>
        <v>0</v>
      </c>
      <c r="V55" s="40">
        <f>IF(D55&lt;&gt;0,$I55/D55,"")</f>
        <v>0</v>
      </c>
      <c r="W55" s="17"/>
    </row>
    <row r="56" spans="1:23">
      <c r="A56" s="29" t="s">
        <v>255</v>
      </c>
      <c r="W56" s="17"/>
    </row>
    <row r="57" spans="1:23">
      <c r="A57" s="4" t="s">
        <v>231</v>
      </c>
      <c r="B57" s="43">
        <f>'Input'!B203+'Input'!C203+'Input'!D203</f>
        <v>0</v>
      </c>
      <c r="C57" s="45">
        <f>'Input'!E203</f>
        <v>0</v>
      </c>
      <c r="D57" s="43">
        <f>0.01*'Input'!F$60*('Adjust'!$E260*'Input'!E203+'Adjust'!$F260*'Input'!F203+'Adjust'!$G260*'Input'!G203)+10*('Adjust'!$B260*'Input'!B203+'Adjust'!$C260*'Input'!C203+'Adjust'!$D260*'Input'!D203+'Adjust'!$H260*'Input'!H203)</f>
        <v>0</v>
      </c>
      <c r="E57" s="43">
        <f>10*('Adjust'!$B260*'Input'!B203+'Adjust'!$C260*'Input'!C203+'Adjust'!$D260*'Input'!D203)</f>
        <v>0</v>
      </c>
      <c r="F57" s="43">
        <f>'Adjust'!E260*'Input'!$F$60*'Input'!$E203/100</f>
        <v>0</v>
      </c>
      <c r="G57" s="43">
        <f>'Adjust'!F260*'Input'!$F$60*'Input'!$F203/100</f>
        <v>0</v>
      </c>
      <c r="H57" s="43">
        <f>'Adjust'!G260*'Input'!$F$60*'Input'!$G203/100</f>
        <v>0</v>
      </c>
      <c r="I57" s="43">
        <f>'Adjust'!H260*'Input'!$H203*10</f>
        <v>0</v>
      </c>
      <c r="J57" s="38">
        <f>IF(B57&lt;&gt;0,0.1*D57/B57,"")</f>
        <v>0</v>
      </c>
      <c r="K57" s="47">
        <f>IF(C57&lt;&gt;0,D57/C57,"")</f>
        <v>0</v>
      </c>
      <c r="L57" s="38">
        <f>IF(B57&lt;&gt;0,0.1*E57/B57,0)</f>
        <v>0</v>
      </c>
      <c r="M57" s="43">
        <f>'Adjust'!B260*'Input'!$B203*10</f>
        <v>0</v>
      </c>
      <c r="N57" s="43">
        <f>'Adjust'!C260*'Input'!$C203*10</f>
        <v>0</v>
      </c>
      <c r="O57" s="43">
        <f>'Adjust'!D260*'Input'!$D203*10</f>
        <v>0</v>
      </c>
      <c r="P57" s="40">
        <f>IF(E57&lt;&gt;0,$M57/E57,"")</f>
        <v>0</v>
      </c>
      <c r="Q57" s="40">
        <f>IF(E57&lt;&gt;0,$N57/E57,"")</f>
        <v>0</v>
      </c>
      <c r="R57" s="40">
        <f>IF(E57&lt;&gt;0,$O57/E57,"")</f>
        <v>0</v>
      </c>
      <c r="S57" s="40">
        <f>IF(D57&lt;&gt;0,$F57/D57,"")</f>
        <v>0</v>
      </c>
      <c r="T57" s="40">
        <f>IF(D57&lt;&gt;0,$G57/D57,"")</f>
        <v>0</v>
      </c>
      <c r="U57" s="40">
        <f>IF(D57&lt;&gt;0,$H57/D57,"")</f>
        <v>0</v>
      </c>
      <c r="V57" s="40">
        <f>IF(D57&lt;&gt;0,$I57/D57,"")</f>
        <v>0</v>
      </c>
      <c r="W57" s="17"/>
    </row>
    <row r="58" spans="1:23">
      <c r="A58" s="4" t="s">
        <v>256</v>
      </c>
      <c r="B58" s="43">
        <f>'Input'!B204+'Input'!C204+'Input'!D204</f>
        <v>0</v>
      </c>
      <c r="C58" s="45">
        <f>'Input'!E204</f>
        <v>0</v>
      </c>
      <c r="D58" s="43">
        <f>0.01*'Input'!F$60*('Adjust'!$E261*'Input'!E204+'Adjust'!$F261*'Input'!F204+'Adjust'!$G261*'Input'!G204)+10*('Adjust'!$B261*'Input'!B204+'Adjust'!$C261*'Input'!C204+'Adjust'!$D261*'Input'!D204+'Adjust'!$H261*'Input'!H204)</f>
        <v>0</v>
      </c>
      <c r="E58" s="43">
        <f>10*('Adjust'!$B261*'Input'!B204+'Adjust'!$C261*'Input'!C204+'Adjust'!$D261*'Input'!D204)</f>
        <v>0</v>
      </c>
      <c r="F58" s="43">
        <f>'Adjust'!E261*'Input'!$F$60*'Input'!$E204/100</f>
        <v>0</v>
      </c>
      <c r="G58" s="43">
        <f>'Adjust'!F261*'Input'!$F$60*'Input'!$F204/100</f>
        <v>0</v>
      </c>
      <c r="H58" s="43">
        <f>'Adjust'!G261*'Input'!$F$60*'Input'!$G204/100</f>
        <v>0</v>
      </c>
      <c r="I58" s="43">
        <f>'Adjust'!H261*'Input'!$H204*10</f>
        <v>0</v>
      </c>
      <c r="J58" s="38">
        <f>IF(B58&lt;&gt;0,0.1*D58/B58,"")</f>
        <v>0</v>
      </c>
      <c r="K58" s="47">
        <f>IF(C58&lt;&gt;0,D58/C58,"")</f>
        <v>0</v>
      </c>
      <c r="L58" s="38">
        <f>IF(B58&lt;&gt;0,0.1*E58/B58,0)</f>
        <v>0</v>
      </c>
      <c r="M58" s="43">
        <f>'Adjust'!B261*'Input'!$B204*10</f>
        <v>0</v>
      </c>
      <c r="N58" s="43">
        <f>'Adjust'!C261*'Input'!$C204*10</f>
        <v>0</v>
      </c>
      <c r="O58" s="43">
        <f>'Adjust'!D261*'Input'!$D204*10</f>
        <v>0</v>
      </c>
      <c r="P58" s="40">
        <f>IF(E58&lt;&gt;0,$M58/E58,"")</f>
        <v>0</v>
      </c>
      <c r="Q58" s="40">
        <f>IF(E58&lt;&gt;0,$N58/E58,"")</f>
        <v>0</v>
      </c>
      <c r="R58" s="40">
        <f>IF(E58&lt;&gt;0,$O58/E58,"")</f>
        <v>0</v>
      </c>
      <c r="S58" s="40">
        <f>IF(D58&lt;&gt;0,$F58/D58,"")</f>
        <v>0</v>
      </c>
      <c r="T58" s="40">
        <f>IF(D58&lt;&gt;0,$G58/D58,"")</f>
        <v>0</v>
      </c>
      <c r="U58" s="40">
        <f>IF(D58&lt;&gt;0,$H58/D58,"")</f>
        <v>0</v>
      </c>
      <c r="V58" s="40">
        <f>IF(D58&lt;&gt;0,$I58/D58,"")</f>
        <v>0</v>
      </c>
      <c r="W58" s="17"/>
    </row>
    <row r="59" spans="1:23">
      <c r="A59" s="4" t="s">
        <v>257</v>
      </c>
      <c r="B59" s="43">
        <f>'Input'!B205+'Input'!C205+'Input'!D205</f>
        <v>0</v>
      </c>
      <c r="C59" s="45">
        <f>'Input'!E205</f>
        <v>0</v>
      </c>
      <c r="D59" s="43">
        <f>0.01*'Input'!F$60*('Adjust'!$E262*'Input'!E205+'Adjust'!$F262*'Input'!F205+'Adjust'!$G262*'Input'!G205)+10*('Adjust'!$B262*'Input'!B205+'Adjust'!$C262*'Input'!C205+'Adjust'!$D262*'Input'!D205+'Adjust'!$H262*'Input'!H205)</f>
        <v>0</v>
      </c>
      <c r="E59" s="43">
        <f>10*('Adjust'!$B262*'Input'!B205+'Adjust'!$C262*'Input'!C205+'Adjust'!$D262*'Input'!D205)</f>
        <v>0</v>
      </c>
      <c r="F59" s="43">
        <f>'Adjust'!E262*'Input'!$F$60*'Input'!$E205/100</f>
        <v>0</v>
      </c>
      <c r="G59" s="43">
        <f>'Adjust'!F262*'Input'!$F$60*'Input'!$F205/100</f>
        <v>0</v>
      </c>
      <c r="H59" s="43">
        <f>'Adjust'!G262*'Input'!$F$60*'Input'!$G205/100</f>
        <v>0</v>
      </c>
      <c r="I59" s="43">
        <f>'Adjust'!H262*'Input'!$H205*10</f>
        <v>0</v>
      </c>
      <c r="J59" s="38">
        <f>IF(B59&lt;&gt;0,0.1*D59/B59,"")</f>
        <v>0</v>
      </c>
      <c r="K59" s="47">
        <f>IF(C59&lt;&gt;0,D59/C59,"")</f>
        <v>0</v>
      </c>
      <c r="L59" s="38">
        <f>IF(B59&lt;&gt;0,0.1*E59/B59,0)</f>
        <v>0</v>
      </c>
      <c r="M59" s="43">
        <f>'Adjust'!B262*'Input'!$B205*10</f>
        <v>0</v>
      </c>
      <c r="N59" s="43">
        <f>'Adjust'!C262*'Input'!$C205*10</f>
        <v>0</v>
      </c>
      <c r="O59" s="43">
        <f>'Adjust'!D262*'Input'!$D205*10</f>
        <v>0</v>
      </c>
      <c r="P59" s="40">
        <f>IF(E59&lt;&gt;0,$M59/E59,"")</f>
        <v>0</v>
      </c>
      <c r="Q59" s="40">
        <f>IF(E59&lt;&gt;0,$N59/E59,"")</f>
        <v>0</v>
      </c>
      <c r="R59" s="40">
        <f>IF(E59&lt;&gt;0,$O59/E59,"")</f>
        <v>0</v>
      </c>
      <c r="S59" s="40">
        <f>IF(D59&lt;&gt;0,$F59/D59,"")</f>
        <v>0</v>
      </c>
      <c r="T59" s="40">
        <f>IF(D59&lt;&gt;0,$G59/D59,"")</f>
        <v>0</v>
      </c>
      <c r="U59" s="40">
        <f>IF(D59&lt;&gt;0,$H59/D59,"")</f>
        <v>0</v>
      </c>
      <c r="V59" s="40">
        <f>IF(D59&lt;&gt;0,$I59/D59,"")</f>
        <v>0</v>
      </c>
      <c r="W59" s="17"/>
    </row>
    <row r="60" spans="1:23">
      <c r="A60" s="29" t="s">
        <v>258</v>
      </c>
      <c r="W60" s="17"/>
    </row>
    <row r="61" spans="1:23">
      <c r="A61" s="4" t="s">
        <v>187</v>
      </c>
      <c r="B61" s="43">
        <f>'Input'!B207+'Input'!C207+'Input'!D207</f>
        <v>0</v>
      </c>
      <c r="C61" s="45">
        <f>'Input'!E207</f>
        <v>0</v>
      </c>
      <c r="D61" s="43">
        <f>0.01*'Input'!F$60*('Adjust'!$E264*'Input'!E207+'Adjust'!$F264*'Input'!F207+'Adjust'!$G264*'Input'!G207)+10*('Adjust'!$B264*'Input'!B207+'Adjust'!$C264*'Input'!C207+'Adjust'!$D264*'Input'!D207+'Adjust'!$H264*'Input'!H207)</f>
        <v>0</v>
      </c>
      <c r="E61" s="43">
        <f>10*('Adjust'!$B264*'Input'!B207+'Adjust'!$C264*'Input'!C207+'Adjust'!$D264*'Input'!D207)</f>
        <v>0</v>
      </c>
      <c r="F61" s="43">
        <f>'Adjust'!E264*'Input'!$F$60*'Input'!$E207/100</f>
        <v>0</v>
      </c>
      <c r="G61" s="43">
        <f>'Adjust'!F264*'Input'!$F$60*'Input'!$F207/100</f>
        <v>0</v>
      </c>
      <c r="H61" s="43">
        <f>'Adjust'!G264*'Input'!$F$60*'Input'!$G207/100</f>
        <v>0</v>
      </c>
      <c r="I61" s="43">
        <f>'Adjust'!H264*'Input'!$H207*10</f>
        <v>0</v>
      </c>
      <c r="J61" s="38">
        <f>IF(B61&lt;&gt;0,0.1*D61/B61,"")</f>
        <v>0</v>
      </c>
      <c r="K61" s="47">
        <f>IF(C61&lt;&gt;0,D61/C61,"")</f>
        <v>0</v>
      </c>
      <c r="L61" s="38">
        <f>IF(B61&lt;&gt;0,0.1*E61/B61,0)</f>
        <v>0</v>
      </c>
      <c r="M61" s="43">
        <f>'Adjust'!B264*'Input'!$B207*10</f>
        <v>0</v>
      </c>
      <c r="N61" s="43">
        <f>'Adjust'!C264*'Input'!$C207*10</f>
        <v>0</v>
      </c>
      <c r="O61" s="43">
        <f>'Adjust'!D264*'Input'!$D207*10</f>
        <v>0</v>
      </c>
      <c r="P61" s="40">
        <f>IF(E61&lt;&gt;0,$M61/E61,"")</f>
        <v>0</v>
      </c>
      <c r="Q61" s="40">
        <f>IF(E61&lt;&gt;0,$N61/E61,"")</f>
        <v>0</v>
      </c>
      <c r="R61" s="40">
        <f>IF(E61&lt;&gt;0,$O61/E61,"")</f>
        <v>0</v>
      </c>
      <c r="S61" s="40">
        <f>IF(D61&lt;&gt;0,$F61/D61,"")</f>
        <v>0</v>
      </c>
      <c r="T61" s="40">
        <f>IF(D61&lt;&gt;0,$G61/D61,"")</f>
        <v>0</v>
      </c>
      <c r="U61" s="40">
        <f>IF(D61&lt;&gt;0,$H61/D61,"")</f>
        <v>0</v>
      </c>
      <c r="V61" s="40">
        <f>IF(D61&lt;&gt;0,$I61/D61,"")</f>
        <v>0</v>
      </c>
      <c r="W61" s="17"/>
    </row>
    <row r="62" spans="1:23">
      <c r="A62" s="4" t="s">
        <v>259</v>
      </c>
      <c r="B62" s="43">
        <f>'Input'!B208+'Input'!C208+'Input'!D208</f>
        <v>0</v>
      </c>
      <c r="C62" s="45">
        <f>'Input'!E208</f>
        <v>0</v>
      </c>
      <c r="D62" s="43">
        <f>0.01*'Input'!F$60*('Adjust'!$E265*'Input'!E208+'Adjust'!$F265*'Input'!F208+'Adjust'!$G265*'Input'!G208)+10*('Adjust'!$B265*'Input'!B208+'Adjust'!$C265*'Input'!C208+'Adjust'!$D265*'Input'!D208+'Adjust'!$H265*'Input'!H208)</f>
        <v>0</v>
      </c>
      <c r="E62" s="43">
        <f>10*('Adjust'!$B265*'Input'!B208+'Adjust'!$C265*'Input'!C208+'Adjust'!$D265*'Input'!D208)</f>
        <v>0</v>
      </c>
      <c r="F62" s="43">
        <f>'Adjust'!E265*'Input'!$F$60*'Input'!$E208/100</f>
        <v>0</v>
      </c>
      <c r="G62" s="43">
        <f>'Adjust'!F265*'Input'!$F$60*'Input'!$F208/100</f>
        <v>0</v>
      </c>
      <c r="H62" s="43">
        <f>'Adjust'!G265*'Input'!$F$60*'Input'!$G208/100</f>
        <v>0</v>
      </c>
      <c r="I62" s="43">
        <f>'Adjust'!H265*'Input'!$H208*10</f>
        <v>0</v>
      </c>
      <c r="J62" s="38">
        <f>IF(B62&lt;&gt;0,0.1*D62/B62,"")</f>
        <v>0</v>
      </c>
      <c r="K62" s="47">
        <f>IF(C62&lt;&gt;0,D62/C62,"")</f>
        <v>0</v>
      </c>
      <c r="L62" s="38">
        <f>IF(B62&lt;&gt;0,0.1*E62/B62,0)</f>
        <v>0</v>
      </c>
      <c r="M62" s="43">
        <f>'Adjust'!B265*'Input'!$B208*10</f>
        <v>0</v>
      </c>
      <c r="N62" s="43">
        <f>'Adjust'!C265*'Input'!$C208*10</f>
        <v>0</v>
      </c>
      <c r="O62" s="43">
        <f>'Adjust'!D265*'Input'!$D208*10</f>
        <v>0</v>
      </c>
      <c r="P62" s="40">
        <f>IF(E62&lt;&gt;0,$M62/E62,"")</f>
        <v>0</v>
      </c>
      <c r="Q62" s="40">
        <f>IF(E62&lt;&gt;0,$N62/E62,"")</f>
        <v>0</v>
      </c>
      <c r="R62" s="40">
        <f>IF(E62&lt;&gt;0,$O62/E62,"")</f>
        <v>0</v>
      </c>
      <c r="S62" s="40">
        <f>IF(D62&lt;&gt;0,$F62/D62,"")</f>
        <v>0</v>
      </c>
      <c r="T62" s="40">
        <f>IF(D62&lt;&gt;0,$G62/D62,"")</f>
        <v>0</v>
      </c>
      <c r="U62" s="40">
        <f>IF(D62&lt;&gt;0,$H62/D62,"")</f>
        <v>0</v>
      </c>
      <c r="V62" s="40">
        <f>IF(D62&lt;&gt;0,$I62/D62,"")</f>
        <v>0</v>
      </c>
      <c r="W62" s="17"/>
    </row>
    <row r="63" spans="1:23">
      <c r="A63" s="4" t="s">
        <v>260</v>
      </c>
      <c r="B63" s="43">
        <f>'Input'!B209+'Input'!C209+'Input'!D209</f>
        <v>0</v>
      </c>
      <c r="C63" s="45">
        <f>'Input'!E209</f>
        <v>0</v>
      </c>
      <c r="D63" s="43">
        <f>0.01*'Input'!F$60*('Adjust'!$E266*'Input'!E209+'Adjust'!$F266*'Input'!F209+'Adjust'!$G266*'Input'!G209)+10*('Adjust'!$B266*'Input'!B209+'Adjust'!$C266*'Input'!C209+'Adjust'!$D266*'Input'!D209+'Adjust'!$H266*'Input'!H209)</f>
        <v>0</v>
      </c>
      <c r="E63" s="43">
        <f>10*('Adjust'!$B266*'Input'!B209+'Adjust'!$C266*'Input'!C209+'Adjust'!$D266*'Input'!D209)</f>
        <v>0</v>
      </c>
      <c r="F63" s="43">
        <f>'Adjust'!E266*'Input'!$F$60*'Input'!$E209/100</f>
        <v>0</v>
      </c>
      <c r="G63" s="43">
        <f>'Adjust'!F266*'Input'!$F$60*'Input'!$F209/100</f>
        <v>0</v>
      </c>
      <c r="H63" s="43">
        <f>'Adjust'!G266*'Input'!$F$60*'Input'!$G209/100</f>
        <v>0</v>
      </c>
      <c r="I63" s="43">
        <f>'Adjust'!H266*'Input'!$H209*10</f>
        <v>0</v>
      </c>
      <c r="J63" s="38">
        <f>IF(B63&lt;&gt;0,0.1*D63/B63,"")</f>
        <v>0</v>
      </c>
      <c r="K63" s="47">
        <f>IF(C63&lt;&gt;0,D63/C63,"")</f>
        <v>0</v>
      </c>
      <c r="L63" s="38">
        <f>IF(B63&lt;&gt;0,0.1*E63/B63,0)</f>
        <v>0</v>
      </c>
      <c r="M63" s="43">
        <f>'Adjust'!B266*'Input'!$B209*10</f>
        <v>0</v>
      </c>
      <c r="N63" s="43">
        <f>'Adjust'!C266*'Input'!$C209*10</f>
        <v>0</v>
      </c>
      <c r="O63" s="43">
        <f>'Adjust'!D266*'Input'!$D209*10</f>
        <v>0</v>
      </c>
      <c r="P63" s="40">
        <f>IF(E63&lt;&gt;0,$M63/E63,"")</f>
        <v>0</v>
      </c>
      <c r="Q63" s="40">
        <f>IF(E63&lt;&gt;0,$N63/E63,"")</f>
        <v>0</v>
      </c>
      <c r="R63" s="40">
        <f>IF(E63&lt;&gt;0,$O63/E63,"")</f>
        <v>0</v>
      </c>
      <c r="S63" s="40">
        <f>IF(D63&lt;&gt;0,$F63/D63,"")</f>
        <v>0</v>
      </c>
      <c r="T63" s="40">
        <f>IF(D63&lt;&gt;0,$G63/D63,"")</f>
        <v>0</v>
      </c>
      <c r="U63" s="40">
        <f>IF(D63&lt;&gt;0,$H63/D63,"")</f>
        <v>0</v>
      </c>
      <c r="V63" s="40">
        <f>IF(D63&lt;&gt;0,$I63/D63,"")</f>
        <v>0</v>
      </c>
      <c r="W63" s="17"/>
    </row>
    <row r="64" spans="1:23">
      <c r="A64" s="29" t="s">
        <v>261</v>
      </c>
      <c r="W64" s="17"/>
    </row>
    <row r="65" spans="1:23">
      <c r="A65" s="4" t="s">
        <v>188</v>
      </c>
      <c r="B65" s="43">
        <f>'Input'!B211+'Input'!C211+'Input'!D211</f>
        <v>0</v>
      </c>
      <c r="C65" s="45">
        <f>'Input'!E211</f>
        <v>0</v>
      </c>
      <c r="D65" s="43">
        <f>0.01*'Input'!F$60*('Adjust'!$E268*'Input'!E211+'Adjust'!$F268*'Input'!F211+'Adjust'!$G268*'Input'!G211)+10*('Adjust'!$B268*'Input'!B211+'Adjust'!$C268*'Input'!C211+'Adjust'!$D268*'Input'!D211+'Adjust'!$H268*'Input'!H211)</f>
        <v>0</v>
      </c>
      <c r="E65" s="43">
        <f>10*('Adjust'!$B268*'Input'!B211+'Adjust'!$C268*'Input'!C211+'Adjust'!$D268*'Input'!D211)</f>
        <v>0</v>
      </c>
      <c r="F65" s="43">
        <f>'Adjust'!E268*'Input'!$F$60*'Input'!$E211/100</f>
        <v>0</v>
      </c>
      <c r="G65" s="43">
        <f>'Adjust'!F268*'Input'!$F$60*'Input'!$F211/100</f>
        <v>0</v>
      </c>
      <c r="H65" s="43">
        <f>'Adjust'!G268*'Input'!$F$60*'Input'!$G211/100</f>
        <v>0</v>
      </c>
      <c r="I65" s="43">
        <f>'Adjust'!H268*'Input'!$H211*10</f>
        <v>0</v>
      </c>
      <c r="J65" s="38">
        <f>IF(B65&lt;&gt;0,0.1*D65/B65,"")</f>
        <v>0</v>
      </c>
      <c r="K65" s="47">
        <f>IF(C65&lt;&gt;0,D65/C65,"")</f>
        <v>0</v>
      </c>
      <c r="L65" s="38">
        <f>IF(B65&lt;&gt;0,0.1*E65/B65,0)</f>
        <v>0</v>
      </c>
      <c r="M65" s="43">
        <f>'Adjust'!B268*'Input'!$B211*10</f>
        <v>0</v>
      </c>
      <c r="N65" s="43">
        <f>'Adjust'!C268*'Input'!$C211*10</f>
        <v>0</v>
      </c>
      <c r="O65" s="43">
        <f>'Adjust'!D268*'Input'!$D211*10</f>
        <v>0</v>
      </c>
      <c r="P65" s="40">
        <f>IF(E65&lt;&gt;0,$M65/E65,"")</f>
        <v>0</v>
      </c>
      <c r="Q65" s="40">
        <f>IF(E65&lt;&gt;0,$N65/E65,"")</f>
        <v>0</v>
      </c>
      <c r="R65" s="40">
        <f>IF(E65&lt;&gt;0,$O65/E65,"")</f>
        <v>0</v>
      </c>
      <c r="S65" s="40">
        <f>IF(D65&lt;&gt;0,$F65/D65,"")</f>
        <v>0</v>
      </c>
      <c r="T65" s="40">
        <f>IF(D65&lt;&gt;0,$G65/D65,"")</f>
        <v>0</v>
      </c>
      <c r="U65" s="40">
        <f>IF(D65&lt;&gt;0,$H65/D65,"")</f>
        <v>0</v>
      </c>
      <c r="V65" s="40">
        <f>IF(D65&lt;&gt;0,$I65/D65,"")</f>
        <v>0</v>
      </c>
      <c r="W65" s="17"/>
    </row>
    <row r="66" spans="1:23">
      <c r="A66" s="4" t="s">
        <v>262</v>
      </c>
      <c r="B66" s="43">
        <f>'Input'!B212+'Input'!C212+'Input'!D212</f>
        <v>0</v>
      </c>
      <c r="C66" s="45">
        <f>'Input'!E212</f>
        <v>0</v>
      </c>
      <c r="D66" s="43">
        <f>0.01*'Input'!F$60*('Adjust'!$E269*'Input'!E212+'Adjust'!$F269*'Input'!F212+'Adjust'!$G269*'Input'!G212)+10*('Adjust'!$B269*'Input'!B212+'Adjust'!$C269*'Input'!C212+'Adjust'!$D269*'Input'!D212+'Adjust'!$H269*'Input'!H212)</f>
        <v>0</v>
      </c>
      <c r="E66" s="43">
        <f>10*('Adjust'!$B269*'Input'!B212+'Adjust'!$C269*'Input'!C212+'Adjust'!$D269*'Input'!D212)</f>
        <v>0</v>
      </c>
      <c r="F66" s="43">
        <f>'Adjust'!E269*'Input'!$F$60*'Input'!$E212/100</f>
        <v>0</v>
      </c>
      <c r="G66" s="43">
        <f>'Adjust'!F269*'Input'!$F$60*'Input'!$F212/100</f>
        <v>0</v>
      </c>
      <c r="H66" s="43">
        <f>'Adjust'!G269*'Input'!$F$60*'Input'!$G212/100</f>
        <v>0</v>
      </c>
      <c r="I66" s="43">
        <f>'Adjust'!H269*'Input'!$H212*10</f>
        <v>0</v>
      </c>
      <c r="J66" s="38">
        <f>IF(B66&lt;&gt;0,0.1*D66/B66,"")</f>
        <v>0</v>
      </c>
      <c r="K66" s="47">
        <f>IF(C66&lt;&gt;0,D66/C66,"")</f>
        <v>0</v>
      </c>
      <c r="L66" s="38">
        <f>IF(B66&lt;&gt;0,0.1*E66/B66,0)</f>
        <v>0</v>
      </c>
      <c r="M66" s="43">
        <f>'Adjust'!B269*'Input'!$B212*10</f>
        <v>0</v>
      </c>
      <c r="N66" s="43">
        <f>'Adjust'!C269*'Input'!$C212*10</f>
        <v>0</v>
      </c>
      <c r="O66" s="43">
        <f>'Adjust'!D269*'Input'!$D212*10</f>
        <v>0</v>
      </c>
      <c r="P66" s="40">
        <f>IF(E66&lt;&gt;0,$M66/E66,"")</f>
        <v>0</v>
      </c>
      <c r="Q66" s="40">
        <f>IF(E66&lt;&gt;0,$N66/E66,"")</f>
        <v>0</v>
      </c>
      <c r="R66" s="40">
        <f>IF(E66&lt;&gt;0,$O66/E66,"")</f>
        <v>0</v>
      </c>
      <c r="S66" s="40">
        <f>IF(D66&lt;&gt;0,$F66/D66,"")</f>
        <v>0</v>
      </c>
      <c r="T66" s="40">
        <f>IF(D66&lt;&gt;0,$G66/D66,"")</f>
        <v>0</v>
      </c>
      <c r="U66" s="40">
        <f>IF(D66&lt;&gt;0,$H66/D66,"")</f>
        <v>0</v>
      </c>
      <c r="V66" s="40">
        <f>IF(D66&lt;&gt;0,$I66/D66,"")</f>
        <v>0</v>
      </c>
      <c r="W66" s="17"/>
    </row>
    <row r="67" spans="1:23">
      <c r="A67" s="4" t="s">
        <v>263</v>
      </c>
      <c r="B67" s="43">
        <f>'Input'!B213+'Input'!C213+'Input'!D213</f>
        <v>0</v>
      </c>
      <c r="C67" s="45">
        <f>'Input'!E213</f>
        <v>0</v>
      </c>
      <c r="D67" s="43">
        <f>0.01*'Input'!F$60*('Adjust'!$E270*'Input'!E213+'Adjust'!$F270*'Input'!F213+'Adjust'!$G270*'Input'!G213)+10*('Adjust'!$B270*'Input'!B213+'Adjust'!$C270*'Input'!C213+'Adjust'!$D270*'Input'!D213+'Adjust'!$H270*'Input'!H213)</f>
        <v>0</v>
      </c>
      <c r="E67" s="43">
        <f>10*('Adjust'!$B270*'Input'!B213+'Adjust'!$C270*'Input'!C213+'Adjust'!$D270*'Input'!D213)</f>
        <v>0</v>
      </c>
      <c r="F67" s="43">
        <f>'Adjust'!E270*'Input'!$F$60*'Input'!$E213/100</f>
        <v>0</v>
      </c>
      <c r="G67" s="43">
        <f>'Adjust'!F270*'Input'!$F$60*'Input'!$F213/100</f>
        <v>0</v>
      </c>
      <c r="H67" s="43">
        <f>'Adjust'!G270*'Input'!$F$60*'Input'!$G213/100</f>
        <v>0</v>
      </c>
      <c r="I67" s="43">
        <f>'Adjust'!H270*'Input'!$H213*10</f>
        <v>0</v>
      </c>
      <c r="J67" s="38">
        <f>IF(B67&lt;&gt;0,0.1*D67/B67,"")</f>
        <v>0</v>
      </c>
      <c r="K67" s="47">
        <f>IF(C67&lt;&gt;0,D67/C67,"")</f>
        <v>0</v>
      </c>
      <c r="L67" s="38">
        <f>IF(B67&lt;&gt;0,0.1*E67/B67,0)</f>
        <v>0</v>
      </c>
      <c r="M67" s="43">
        <f>'Adjust'!B270*'Input'!$B213*10</f>
        <v>0</v>
      </c>
      <c r="N67" s="43">
        <f>'Adjust'!C270*'Input'!$C213*10</f>
        <v>0</v>
      </c>
      <c r="O67" s="43">
        <f>'Adjust'!D270*'Input'!$D213*10</f>
        <v>0</v>
      </c>
      <c r="P67" s="40">
        <f>IF(E67&lt;&gt;0,$M67/E67,"")</f>
        <v>0</v>
      </c>
      <c r="Q67" s="40">
        <f>IF(E67&lt;&gt;0,$N67/E67,"")</f>
        <v>0</v>
      </c>
      <c r="R67" s="40">
        <f>IF(E67&lt;&gt;0,$O67/E67,"")</f>
        <v>0</v>
      </c>
      <c r="S67" s="40">
        <f>IF(D67&lt;&gt;0,$F67/D67,"")</f>
        <v>0</v>
      </c>
      <c r="T67" s="40">
        <f>IF(D67&lt;&gt;0,$G67/D67,"")</f>
        <v>0</v>
      </c>
      <c r="U67" s="40">
        <f>IF(D67&lt;&gt;0,$H67/D67,"")</f>
        <v>0</v>
      </c>
      <c r="V67" s="40">
        <f>IF(D67&lt;&gt;0,$I67/D67,"")</f>
        <v>0</v>
      </c>
      <c r="W67" s="17"/>
    </row>
    <row r="68" spans="1:23">
      <c r="A68" s="29" t="s">
        <v>264</v>
      </c>
      <c r="W68" s="17"/>
    </row>
    <row r="69" spans="1:23">
      <c r="A69" s="4" t="s">
        <v>232</v>
      </c>
      <c r="B69" s="43">
        <f>'Input'!B215+'Input'!C215+'Input'!D215</f>
        <v>0</v>
      </c>
      <c r="C69" s="45">
        <f>'Input'!E215</f>
        <v>0</v>
      </c>
      <c r="D69" s="43">
        <f>0.01*'Input'!F$60*('Adjust'!$E272*'Input'!E215+'Adjust'!$F272*'Input'!F215+'Adjust'!$G272*'Input'!G215)+10*('Adjust'!$B272*'Input'!B215+'Adjust'!$C272*'Input'!C215+'Adjust'!$D272*'Input'!D215+'Adjust'!$H272*'Input'!H215)</f>
        <v>0</v>
      </c>
      <c r="E69" s="43">
        <f>10*('Adjust'!$B272*'Input'!B215+'Adjust'!$C272*'Input'!C215+'Adjust'!$D272*'Input'!D215)</f>
        <v>0</v>
      </c>
      <c r="F69" s="43">
        <f>'Adjust'!E272*'Input'!$F$60*'Input'!$E215/100</f>
        <v>0</v>
      </c>
      <c r="G69" s="43">
        <f>'Adjust'!F272*'Input'!$F$60*'Input'!$F215/100</f>
        <v>0</v>
      </c>
      <c r="H69" s="43">
        <f>'Adjust'!G272*'Input'!$F$60*'Input'!$G215/100</f>
        <v>0</v>
      </c>
      <c r="I69" s="43">
        <f>'Adjust'!H272*'Input'!$H215*10</f>
        <v>0</v>
      </c>
      <c r="J69" s="38">
        <f>IF(B69&lt;&gt;0,0.1*D69/B69,"")</f>
        <v>0</v>
      </c>
      <c r="K69" s="47">
        <f>IF(C69&lt;&gt;0,D69/C69,"")</f>
        <v>0</v>
      </c>
      <c r="L69" s="38">
        <f>IF(B69&lt;&gt;0,0.1*E69/B69,0)</f>
        <v>0</v>
      </c>
      <c r="M69" s="43">
        <f>'Adjust'!B272*'Input'!$B215*10</f>
        <v>0</v>
      </c>
      <c r="N69" s="43">
        <f>'Adjust'!C272*'Input'!$C215*10</f>
        <v>0</v>
      </c>
      <c r="O69" s="43">
        <f>'Adjust'!D272*'Input'!$D215*10</f>
        <v>0</v>
      </c>
      <c r="P69" s="40">
        <f>IF(E69&lt;&gt;0,$M69/E69,"")</f>
        <v>0</v>
      </c>
      <c r="Q69" s="40">
        <f>IF(E69&lt;&gt;0,$N69/E69,"")</f>
        <v>0</v>
      </c>
      <c r="R69" s="40">
        <f>IF(E69&lt;&gt;0,$O69/E69,"")</f>
        <v>0</v>
      </c>
      <c r="S69" s="40">
        <f>IF(D69&lt;&gt;0,$F69/D69,"")</f>
        <v>0</v>
      </c>
      <c r="T69" s="40">
        <f>IF(D69&lt;&gt;0,$G69/D69,"")</f>
        <v>0</v>
      </c>
      <c r="U69" s="40">
        <f>IF(D69&lt;&gt;0,$H69/D69,"")</f>
        <v>0</v>
      </c>
      <c r="V69" s="40">
        <f>IF(D69&lt;&gt;0,$I69/D69,"")</f>
        <v>0</v>
      </c>
      <c r="W69" s="17"/>
    </row>
    <row r="70" spans="1:23">
      <c r="A70" s="4" t="s">
        <v>265</v>
      </c>
      <c r="B70" s="43">
        <f>'Input'!B216+'Input'!C216+'Input'!D216</f>
        <v>0</v>
      </c>
      <c r="C70" s="45">
        <f>'Input'!E216</f>
        <v>0</v>
      </c>
      <c r="D70" s="43">
        <f>0.01*'Input'!F$60*('Adjust'!$E273*'Input'!E216+'Adjust'!$F273*'Input'!F216+'Adjust'!$G273*'Input'!G216)+10*('Adjust'!$B273*'Input'!B216+'Adjust'!$C273*'Input'!C216+'Adjust'!$D273*'Input'!D216+'Adjust'!$H273*'Input'!H216)</f>
        <v>0</v>
      </c>
      <c r="E70" s="43">
        <f>10*('Adjust'!$B273*'Input'!B216+'Adjust'!$C273*'Input'!C216+'Adjust'!$D273*'Input'!D216)</f>
        <v>0</v>
      </c>
      <c r="F70" s="43">
        <f>'Adjust'!E273*'Input'!$F$60*'Input'!$E216/100</f>
        <v>0</v>
      </c>
      <c r="G70" s="43">
        <f>'Adjust'!F273*'Input'!$F$60*'Input'!$F216/100</f>
        <v>0</v>
      </c>
      <c r="H70" s="43">
        <f>'Adjust'!G273*'Input'!$F$60*'Input'!$G216/100</f>
        <v>0</v>
      </c>
      <c r="I70" s="43">
        <f>'Adjust'!H273*'Input'!$H216*10</f>
        <v>0</v>
      </c>
      <c r="J70" s="38">
        <f>IF(B70&lt;&gt;0,0.1*D70/B70,"")</f>
        <v>0</v>
      </c>
      <c r="K70" s="47">
        <f>IF(C70&lt;&gt;0,D70/C70,"")</f>
        <v>0</v>
      </c>
      <c r="L70" s="38">
        <f>IF(B70&lt;&gt;0,0.1*E70/B70,0)</f>
        <v>0</v>
      </c>
      <c r="M70" s="43">
        <f>'Adjust'!B273*'Input'!$B216*10</f>
        <v>0</v>
      </c>
      <c r="N70" s="43">
        <f>'Adjust'!C273*'Input'!$C216*10</f>
        <v>0</v>
      </c>
      <c r="O70" s="43">
        <f>'Adjust'!D273*'Input'!$D216*10</f>
        <v>0</v>
      </c>
      <c r="P70" s="40">
        <f>IF(E70&lt;&gt;0,$M70/E70,"")</f>
        <v>0</v>
      </c>
      <c r="Q70" s="40">
        <f>IF(E70&lt;&gt;0,$N70/E70,"")</f>
        <v>0</v>
      </c>
      <c r="R70" s="40">
        <f>IF(E70&lt;&gt;0,$O70/E70,"")</f>
        <v>0</v>
      </c>
      <c r="S70" s="40">
        <f>IF(D70&lt;&gt;0,$F70/D70,"")</f>
        <v>0</v>
      </c>
      <c r="T70" s="40">
        <f>IF(D70&lt;&gt;0,$G70/D70,"")</f>
        <v>0</v>
      </c>
      <c r="U70" s="40">
        <f>IF(D70&lt;&gt;0,$H70/D70,"")</f>
        <v>0</v>
      </c>
      <c r="V70" s="40">
        <f>IF(D70&lt;&gt;0,$I70/D70,"")</f>
        <v>0</v>
      </c>
      <c r="W70" s="17"/>
    </row>
    <row r="71" spans="1:23">
      <c r="A71" s="4" t="s">
        <v>266</v>
      </c>
      <c r="B71" s="43">
        <f>'Input'!B217+'Input'!C217+'Input'!D217</f>
        <v>0</v>
      </c>
      <c r="C71" s="45">
        <f>'Input'!E217</f>
        <v>0</v>
      </c>
      <c r="D71" s="43">
        <f>0.01*'Input'!F$60*('Adjust'!$E274*'Input'!E217+'Adjust'!$F274*'Input'!F217+'Adjust'!$G274*'Input'!G217)+10*('Adjust'!$B274*'Input'!B217+'Adjust'!$C274*'Input'!C217+'Adjust'!$D274*'Input'!D217+'Adjust'!$H274*'Input'!H217)</f>
        <v>0</v>
      </c>
      <c r="E71" s="43">
        <f>10*('Adjust'!$B274*'Input'!B217+'Adjust'!$C274*'Input'!C217+'Adjust'!$D274*'Input'!D217)</f>
        <v>0</v>
      </c>
      <c r="F71" s="43">
        <f>'Adjust'!E274*'Input'!$F$60*'Input'!$E217/100</f>
        <v>0</v>
      </c>
      <c r="G71" s="43">
        <f>'Adjust'!F274*'Input'!$F$60*'Input'!$F217/100</f>
        <v>0</v>
      </c>
      <c r="H71" s="43">
        <f>'Adjust'!G274*'Input'!$F$60*'Input'!$G217/100</f>
        <v>0</v>
      </c>
      <c r="I71" s="43">
        <f>'Adjust'!H274*'Input'!$H217*10</f>
        <v>0</v>
      </c>
      <c r="J71" s="38">
        <f>IF(B71&lt;&gt;0,0.1*D71/B71,"")</f>
        <v>0</v>
      </c>
      <c r="K71" s="47">
        <f>IF(C71&lt;&gt;0,D71/C71,"")</f>
        <v>0</v>
      </c>
      <c r="L71" s="38">
        <f>IF(B71&lt;&gt;0,0.1*E71/B71,0)</f>
        <v>0</v>
      </c>
      <c r="M71" s="43">
        <f>'Adjust'!B274*'Input'!$B217*10</f>
        <v>0</v>
      </c>
      <c r="N71" s="43">
        <f>'Adjust'!C274*'Input'!$C217*10</f>
        <v>0</v>
      </c>
      <c r="O71" s="43">
        <f>'Adjust'!D274*'Input'!$D217*10</f>
        <v>0</v>
      </c>
      <c r="P71" s="40">
        <f>IF(E71&lt;&gt;0,$M71/E71,"")</f>
        <v>0</v>
      </c>
      <c r="Q71" s="40">
        <f>IF(E71&lt;&gt;0,$N71/E71,"")</f>
        <v>0</v>
      </c>
      <c r="R71" s="40">
        <f>IF(E71&lt;&gt;0,$O71/E71,"")</f>
        <v>0</v>
      </c>
      <c r="S71" s="40">
        <f>IF(D71&lt;&gt;0,$F71/D71,"")</f>
        <v>0</v>
      </c>
      <c r="T71" s="40">
        <f>IF(D71&lt;&gt;0,$G71/D71,"")</f>
        <v>0</v>
      </c>
      <c r="U71" s="40">
        <f>IF(D71&lt;&gt;0,$H71/D71,"")</f>
        <v>0</v>
      </c>
      <c r="V71" s="40">
        <f>IF(D71&lt;&gt;0,$I71/D71,"")</f>
        <v>0</v>
      </c>
      <c r="W71" s="17"/>
    </row>
    <row r="72" spans="1:23">
      <c r="A72" s="29" t="s">
        <v>267</v>
      </c>
      <c r="W72" s="17"/>
    </row>
    <row r="73" spans="1:23">
      <c r="A73" s="4" t="s">
        <v>189</v>
      </c>
      <c r="B73" s="43">
        <f>'Input'!B219+'Input'!C219+'Input'!D219</f>
        <v>0</v>
      </c>
      <c r="C73" s="45">
        <f>'Input'!E219</f>
        <v>0</v>
      </c>
      <c r="D73" s="43">
        <f>0.01*'Input'!F$60*('Adjust'!$E276*'Input'!E219+'Adjust'!$F276*'Input'!F219+'Adjust'!$G276*'Input'!G219)+10*('Adjust'!$B276*'Input'!B219+'Adjust'!$C276*'Input'!C219+'Adjust'!$D276*'Input'!D219+'Adjust'!$H276*'Input'!H219)</f>
        <v>0</v>
      </c>
      <c r="E73" s="43">
        <f>10*('Adjust'!$B276*'Input'!B219+'Adjust'!$C276*'Input'!C219+'Adjust'!$D276*'Input'!D219)</f>
        <v>0</v>
      </c>
      <c r="F73" s="43">
        <f>'Adjust'!E276*'Input'!$F$60*'Input'!$E219/100</f>
        <v>0</v>
      </c>
      <c r="G73" s="43">
        <f>'Adjust'!F276*'Input'!$F$60*'Input'!$F219/100</f>
        <v>0</v>
      </c>
      <c r="H73" s="43">
        <f>'Adjust'!G276*'Input'!$F$60*'Input'!$G219/100</f>
        <v>0</v>
      </c>
      <c r="I73" s="43">
        <f>'Adjust'!H276*'Input'!$H219*10</f>
        <v>0</v>
      </c>
      <c r="J73" s="38">
        <f>IF(B73&lt;&gt;0,0.1*D73/B73,"")</f>
        <v>0</v>
      </c>
      <c r="K73" s="47">
        <f>IF(C73&lt;&gt;0,D73/C73,"")</f>
        <v>0</v>
      </c>
      <c r="L73" s="38">
        <f>IF(B73&lt;&gt;0,0.1*E73/B73,0)</f>
        <v>0</v>
      </c>
      <c r="M73" s="43">
        <f>'Adjust'!B276*'Input'!$B219*10</f>
        <v>0</v>
      </c>
      <c r="N73" s="43">
        <f>'Adjust'!C276*'Input'!$C219*10</f>
        <v>0</v>
      </c>
      <c r="O73" s="43">
        <f>'Adjust'!D276*'Input'!$D219*10</f>
        <v>0</v>
      </c>
      <c r="P73" s="40">
        <f>IF(E73&lt;&gt;0,$M73/E73,"")</f>
        <v>0</v>
      </c>
      <c r="Q73" s="40">
        <f>IF(E73&lt;&gt;0,$N73/E73,"")</f>
        <v>0</v>
      </c>
      <c r="R73" s="40">
        <f>IF(E73&lt;&gt;0,$O73/E73,"")</f>
        <v>0</v>
      </c>
      <c r="S73" s="40">
        <f>IF(D73&lt;&gt;0,$F73/D73,"")</f>
        <v>0</v>
      </c>
      <c r="T73" s="40">
        <f>IF(D73&lt;&gt;0,$G73/D73,"")</f>
        <v>0</v>
      </c>
      <c r="U73" s="40">
        <f>IF(D73&lt;&gt;0,$H73/D73,"")</f>
        <v>0</v>
      </c>
      <c r="V73" s="40">
        <f>IF(D73&lt;&gt;0,$I73/D73,"")</f>
        <v>0</v>
      </c>
      <c r="W73" s="17"/>
    </row>
    <row r="74" spans="1:23">
      <c r="A74" s="4" t="s">
        <v>268</v>
      </c>
      <c r="B74" s="43">
        <f>'Input'!B220+'Input'!C220+'Input'!D220</f>
        <v>0</v>
      </c>
      <c r="C74" s="45">
        <f>'Input'!E220</f>
        <v>0</v>
      </c>
      <c r="D74" s="43">
        <f>0.01*'Input'!F$60*('Adjust'!$E277*'Input'!E220+'Adjust'!$F277*'Input'!F220+'Adjust'!$G277*'Input'!G220)+10*('Adjust'!$B277*'Input'!B220+'Adjust'!$C277*'Input'!C220+'Adjust'!$D277*'Input'!D220+'Adjust'!$H277*'Input'!H220)</f>
        <v>0</v>
      </c>
      <c r="E74" s="43">
        <f>10*('Adjust'!$B277*'Input'!B220+'Adjust'!$C277*'Input'!C220+'Adjust'!$D277*'Input'!D220)</f>
        <v>0</v>
      </c>
      <c r="F74" s="43">
        <f>'Adjust'!E277*'Input'!$F$60*'Input'!$E220/100</f>
        <v>0</v>
      </c>
      <c r="G74" s="43">
        <f>'Adjust'!F277*'Input'!$F$60*'Input'!$F220/100</f>
        <v>0</v>
      </c>
      <c r="H74" s="43">
        <f>'Adjust'!G277*'Input'!$F$60*'Input'!$G220/100</f>
        <v>0</v>
      </c>
      <c r="I74" s="43">
        <f>'Adjust'!H277*'Input'!$H220*10</f>
        <v>0</v>
      </c>
      <c r="J74" s="38">
        <f>IF(B74&lt;&gt;0,0.1*D74/B74,"")</f>
        <v>0</v>
      </c>
      <c r="K74" s="47">
        <f>IF(C74&lt;&gt;0,D74/C74,"")</f>
        <v>0</v>
      </c>
      <c r="L74" s="38">
        <f>IF(B74&lt;&gt;0,0.1*E74/B74,0)</f>
        <v>0</v>
      </c>
      <c r="M74" s="43">
        <f>'Adjust'!B277*'Input'!$B220*10</f>
        <v>0</v>
      </c>
      <c r="N74" s="43">
        <f>'Adjust'!C277*'Input'!$C220*10</f>
        <v>0</v>
      </c>
      <c r="O74" s="43">
        <f>'Adjust'!D277*'Input'!$D220*10</f>
        <v>0</v>
      </c>
      <c r="P74" s="40">
        <f>IF(E74&lt;&gt;0,$M74/E74,"")</f>
        <v>0</v>
      </c>
      <c r="Q74" s="40">
        <f>IF(E74&lt;&gt;0,$N74/E74,"")</f>
        <v>0</v>
      </c>
      <c r="R74" s="40">
        <f>IF(E74&lt;&gt;0,$O74/E74,"")</f>
        <v>0</v>
      </c>
      <c r="S74" s="40">
        <f>IF(D74&lt;&gt;0,$F74/D74,"")</f>
        <v>0</v>
      </c>
      <c r="T74" s="40">
        <f>IF(D74&lt;&gt;0,$G74/D74,"")</f>
        <v>0</v>
      </c>
      <c r="U74" s="40">
        <f>IF(D74&lt;&gt;0,$H74/D74,"")</f>
        <v>0</v>
      </c>
      <c r="V74" s="40">
        <f>IF(D74&lt;&gt;0,$I74/D74,"")</f>
        <v>0</v>
      </c>
      <c r="W74" s="17"/>
    </row>
    <row r="75" spans="1:23">
      <c r="A75" s="4" t="s">
        <v>269</v>
      </c>
      <c r="B75" s="43">
        <f>'Input'!B221+'Input'!C221+'Input'!D221</f>
        <v>0</v>
      </c>
      <c r="C75" s="45">
        <f>'Input'!E221</f>
        <v>0</v>
      </c>
      <c r="D75" s="43">
        <f>0.01*'Input'!F$60*('Adjust'!$E278*'Input'!E221+'Adjust'!$F278*'Input'!F221+'Adjust'!$G278*'Input'!G221)+10*('Adjust'!$B278*'Input'!B221+'Adjust'!$C278*'Input'!C221+'Adjust'!$D278*'Input'!D221+'Adjust'!$H278*'Input'!H221)</f>
        <v>0</v>
      </c>
      <c r="E75" s="43">
        <f>10*('Adjust'!$B278*'Input'!B221+'Adjust'!$C278*'Input'!C221+'Adjust'!$D278*'Input'!D221)</f>
        <v>0</v>
      </c>
      <c r="F75" s="43">
        <f>'Adjust'!E278*'Input'!$F$60*'Input'!$E221/100</f>
        <v>0</v>
      </c>
      <c r="G75" s="43">
        <f>'Adjust'!F278*'Input'!$F$60*'Input'!$F221/100</f>
        <v>0</v>
      </c>
      <c r="H75" s="43">
        <f>'Adjust'!G278*'Input'!$F$60*'Input'!$G221/100</f>
        <v>0</v>
      </c>
      <c r="I75" s="43">
        <f>'Adjust'!H278*'Input'!$H221*10</f>
        <v>0</v>
      </c>
      <c r="J75" s="38">
        <f>IF(B75&lt;&gt;0,0.1*D75/B75,"")</f>
        <v>0</v>
      </c>
      <c r="K75" s="47">
        <f>IF(C75&lt;&gt;0,D75/C75,"")</f>
        <v>0</v>
      </c>
      <c r="L75" s="38">
        <f>IF(B75&lt;&gt;0,0.1*E75/B75,0)</f>
        <v>0</v>
      </c>
      <c r="M75" s="43">
        <f>'Adjust'!B278*'Input'!$B221*10</f>
        <v>0</v>
      </c>
      <c r="N75" s="43">
        <f>'Adjust'!C278*'Input'!$C221*10</f>
        <v>0</v>
      </c>
      <c r="O75" s="43">
        <f>'Adjust'!D278*'Input'!$D221*10</f>
        <v>0</v>
      </c>
      <c r="P75" s="40">
        <f>IF(E75&lt;&gt;0,$M75/E75,"")</f>
        <v>0</v>
      </c>
      <c r="Q75" s="40">
        <f>IF(E75&lt;&gt;0,$N75/E75,"")</f>
        <v>0</v>
      </c>
      <c r="R75" s="40">
        <f>IF(E75&lt;&gt;0,$O75/E75,"")</f>
        <v>0</v>
      </c>
      <c r="S75" s="40">
        <f>IF(D75&lt;&gt;0,$F75/D75,"")</f>
        <v>0</v>
      </c>
      <c r="T75" s="40">
        <f>IF(D75&lt;&gt;0,$G75/D75,"")</f>
        <v>0</v>
      </c>
      <c r="U75" s="40">
        <f>IF(D75&lt;&gt;0,$H75/D75,"")</f>
        <v>0</v>
      </c>
      <c r="V75" s="40">
        <f>IF(D75&lt;&gt;0,$I75/D75,"")</f>
        <v>0</v>
      </c>
      <c r="W75" s="17"/>
    </row>
    <row r="76" spans="1:23">
      <c r="A76" s="29" t="s">
        <v>270</v>
      </c>
      <c r="W76" s="17"/>
    </row>
    <row r="77" spans="1:23">
      <c r="A77" s="4" t="s">
        <v>190</v>
      </c>
      <c r="B77" s="43">
        <f>'Input'!B223+'Input'!C223+'Input'!D223</f>
        <v>0</v>
      </c>
      <c r="C77" s="45">
        <f>'Input'!E223</f>
        <v>0</v>
      </c>
      <c r="D77" s="43">
        <f>0.01*'Input'!F$60*('Adjust'!$E280*'Input'!E223+'Adjust'!$F280*'Input'!F223+'Adjust'!$G280*'Input'!G223)+10*('Adjust'!$B280*'Input'!B223+'Adjust'!$C280*'Input'!C223+'Adjust'!$D280*'Input'!D223+'Adjust'!$H280*'Input'!H223)</f>
        <v>0</v>
      </c>
      <c r="E77" s="43">
        <f>10*('Adjust'!$B280*'Input'!B223+'Adjust'!$C280*'Input'!C223+'Adjust'!$D280*'Input'!D223)</f>
        <v>0</v>
      </c>
      <c r="F77" s="43">
        <f>'Adjust'!E280*'Input'!$F$60*'Input'!$E223/100</f>
        <v>0</v>
      </c>
      <c r="G77" s="43">
        <f>'Adjust'!F280*'Input'!$F$60*'Input'!$F223/100</f>
        <v>0</v>
      </c>
      <c r="H77" s="43">
        <f>'Adjust'!G280*'Input'!$F$60*'Input'!$G223/100</f>
        <v>0</v>
      </c>
      <c r="I77" s="43">
        <f>'Adjust'!H280*'Input'!$H223*10</f>
        <v>0</v>
      </c>
      <c r="J77" s="38">
        <f>IF(B77&lt;&gt;0,0.1*D77/B77,"")</f>
        <v>0</v>
      </c>
      <c r="K77" s="47">
        <f>IF(C77&lt;&gt;0,D77/C77,"")</f>
        <v>0</v>
      </c>
      <c r="L77" s="38">
        <f>IF(B77&lt;&gt;0,0.1*E77/B77,0)</f>
        <v>0</v>
      </c>
      <c r="M77" s="43">
        <f>'Adjust'!B280*'Input'!$B223*10</f>
        <v>0</v>
      </c>
      <c r="N77" s="43">
        <f>'Adjust'!C280*'Input'!$C223*10</f>
        <v>0</v>
      </c>
      <c r="O77" s="43">
        <f>'Adjust'!D280*'Input'!$D223*10</f>
        <v>0</v>
      </c>
      <c r="P77" s="40">
        <f>IF(E77&lt;&gt;0,$M77/E77,"")</f>
        <v>0</v>
      </c>
      <c r="Q77" s="40">
        <f>IF(E77&lt;&gt;0,$N77/E77,"")</f>
        <v>0</v>
      </c>
      <c r="R77" s="40">
        <f>IF(E77&lt;&gt;0,$O77/E77,"")</f>
        <v>0</v>
      </c>
      <c r="S77" s="40">
        <f>IF(D77&lt;&gt;0,$F77/D77,"")</f>
        <v>0</v>
      </c>
      <c r="T77" s="40">
        <f>IF(D77&lt;&gt;0,$G77/D77,"")</f>
        <v>0</v>
      </c>
      <c r="U77" s="40">
        <f>IF(D77&lt;&gt;0,$H77/D77,"")</f>
        <v>0</v>
      </c>
      <c r="V77" s="40">
        <f>IF(D77&lt;&gt;0,$I77/D77,"")</f>
        <v>0</v>
      </c>
      <c r="W77" s="17"/>
    </row>
    <row r="78" spans="1:23">
      <c r="A78" s="29" t="s">
        <v>271</v>
      </c>
      <c r="W78" s="17"/>
    </row>
    <row r="79" spans="1:23">
      <c r="A79" s="4" t="s">
        <v>210</v>
      </c>
      <c r="B79" s="43">
        <f>'Input'!B225+'Input'!C225+'Input'!D225</f>
        <v>0</v>
      </c>
      <c r="C79" s="45">
        <f>'Input'!E225</f>
        <v>0</v>
      </c>
      <c r="D79" s="43">
        <f>0.01*'Input'!F$60*('Adjust'!$E282*'Input'!E225+'Adjust'!$F282*'Input'!F225+'Adjust'!$G282*'Input'!G225)+10*('Adjust'!$B282*'Input'!B225+'Adjust'!$C282*'Input'!C225+'Adjust'!$D282*'Input'!D225+'Adjust'!$H282*'Input'!H225)</f>
        <v>0</v>
      </c>
      <c r="E79" s="43">
        <f>10*('Adjust'!$B282*'Input'!B225+'Adjust'!$C282*'Input'!C225+'Adjust'!$D282*'Input'!D225)</f>
        <v>0</v>
      </c>
      <c r="F79" s="43">
        <f>'Adjust'!E282*'Input'!$F$60*'Input'!$E225/100</f>
        <v>0</v>
      </c>
      <c r="G79" s="43">
        <f>'Adjust'!F282*'Input'!$F$60*'Input'!$F225/100</f>
        <v>0</v>
      </c>
      <c r="H79" s="43">
        <f>'Adjust'!G282*'Input'!$F$60*'Input'!$G225/100</f>
        <v>0</v>
      </c>
      <c r="I79" s="43">
        <f>'Adjust'!H282*'Input'!$H225*10</f>
        <v>0</v>
      </c>
      <c r="J79" s="38">
        <f>IF(B79&lt;&gt;0,0.1*D79/B79,"")</f>
        <v>0</v>
      </c>
      <c r="K79" s="47">
        <f>IF(C79&lt;&gt;0,D79/C79,"")</f>
        <v>0</v>
      </c>
      <c r="L79" s="38">
        <f>IF(B79&lt;&gt;0,0.1*E79/B79,0)</f>
        <v>0</v>
      </c>
      <c r="M79" s="43">
        <f>'Adjust'!B282*'Input'!$B225*10</f>
        <v>0</v>
      </c>
      <c r="N79" s="43">
        <f>'Adjust'!C282*'Input'!$C225*10</f>
        <v>0</v>
      </c>
      <c r="O79" s="43">
        <f>'Adjust'!D282*'Input'!$D225*10</f>
        <v>0</v>
      </c>
      <c r="P79" s="40">
        <f>IF(E79&lt;&gt;0,$M79/E79,"")</f>
        <v>0</v>
      </c>
      <c r="Q79" s="40">
        <f>IF(E79&lt;&gt;0,$N79/E79,"")</f>
        <v>0</v>
      </c>
      <c r="R79" s="40">
        <f>IF(E79&lt;&gt;0,$O79/E79,"")</f>
        <v>0</v>
      </c>
      <c r="S79" s="40">
        <f>IF(D79&lt;&gt;0,$F79/D79,"")</f>
        <v>0</v>
      </c>
      <c r="T79" s="40">
        <f>IF(D79&lt;&gt;0,$G79/D79,"")</f>
        <v>0</v>
      </c>
      <c r="U79" s="40">
        <f>IF(D79&lt;&gt;0,$H79/D79,"")</f>
        <v>0</v>
      </c>
      <c r="V79" s="40">
        <f>IF(D79&lt;&gt;0,$I79/D79,"")</f>
        <v>0</v>
      </c>
      <c r="W79" s="17"/>
    </row>
    <row r="80" spans="1:23">
      <c r="A80" s="29" t="s">
        <v>272</v>
      </c>
      <c r="W80" s="17"/>
    </row>
    <row r="81" spans="1:23">
      <c r="A81" s="4" t="s">
        <v>191</v>
      </c>
      <c r="B81" s="43">
        <f>'Input'!B227+'Input'!C227+'Input'!D227</f>
        <v>0</v>
      </c>
      <c r="C81" s="45">
        <f>'Input'!E227</f>
        <v>0</v>
      </c>
      <c r="D81" s="43">
        <f>0.01*'Input'!F$60*('Adjust'!$E284*'Input'!E227+'Adjust'!$F284*'Input'!F227+'Adjust'!$G284*'Input'!G227)+10*('Adjust'!$B284*'Input'!B227+'Adjust'!$C284*'Input'!C227+'Adjust'!$D284*'Input'!D227+'Adjust'!$H284*'Input'!H227)</f>
        <v>0</v>
      </c>
      <c r="E81" s="43">
        <f>10*('Adjust'!$B284*'Input'!B227+'Adjust'!$C284*'Input'!C227+'Adjust'!$D284*'Input'!D227)</f>
        <v>0</v>
      </c>
      <c r="F81" s="43">
        <f>'Adjust'!E284*'Input'!$F$60*'Input'!$E227/100</f>
        <v>0</v>
      </c>
      <c r="G81" s="43">
        <f>'Adjust'!F284*'Input'!$F$60*'Input'!$F227/100</f>
        <v>0</v>
      </c>
      <c r="H81" s="43">
        <f>'Adjust'!G284*'Input'!$F$60*'Input'!$G227/100</f>
        <v>0</v>
      </c>
      <c r="I81" s="43">
        <f>'Adjust'!H284*'Input'!$H227*10</f>
        <v>0</v>
      </c>
      <c r="J81" s="38">
        <f>IF(B81&lt;&gt;0,0.1*D81/B81,"")</f>
        <v>0</v>
      </c>
      <c r="K81" s="47">
        <f>IF(C81&lt;&gt;0,D81/C81,"")</f>
        <v>0</v>
      </c>
      <c r="L81" s="38">
        <f>IF(B81&lt;&gt;0,0.1*E81/B81,0)</f>
        <v>0</v>
      </c>
      <c r="M81" s="43">
        <f>'Adjust'!B284*'Input'!$B227*10</f>
        <v>0</v>
      </c>
      <c r="N81" s="43">
        <f>'Adjust'!C284*'Input'!$C227*10</f>
        <v>0</v>
      </c>
      <c r="O81" s="43">
        <f>'Adjust'!D284*'Input'!$D227*10</f>
        <v>0</v>
      </c>
      <c r="P81" s="40">
        <f>IF(E81&lt;&gt;0,$M81/E81,"")</f>
        <v>0</v>
      </c>
      <c r="Q81" s="40">
        <f>IF(E81&lt;&gt;0,$N81/E81,"")</f>
        <v>0</v>
      </c>
      <c r="R81" s="40">
        <f>IF(E81&lt;&gt;0,$O81/E81,"")</f>
        <v>0</v>
      </c>
      <c r="S81" s="40">
        <f>IF(D81&lt;&gt;0,$F81/D81,"")</f>
        <v>0</v>
      </c>
      <c r="T81" s="40">
        <f>IF(D81&lt;&gt;0,$G81/D81,"")</f>
        <v>0</v>
      </c>
      <c r="U81" s="40">
        <f>IF(D81&lt;&gt;0,$H81/D81,"")</f>
        <v>0</v>
      </c>
      <c r="V81" s="40">
        <f>IF(D81&lt;&gt;0,$I81/D81,"")</f>
        <v>0</v>
      </c>
      <c r="W81" s="17"/>
    </row>
    <row r="82" spans="1:23">
      <c r="A82" s="4" t="s">
        <v>273</v>
      </c>
      <c r="B82" s="43">
        <f>'Input'!B228+'Input'!C228+'Input'!D228</f>
        <v>0</v>
      </c>
      <c r="C82" s="45">
        <f>'Input'!E228</f>
        <v>0</v>
      </c>
      <c r="D82" s="43">
        <f>0.01*'Input'!F$60*('Adjust'!$E285*'Input'!E228+'Adjust'!$F285*'Input'!F228+'Adjust'!$G285*'Input'!G228)+10*('Adjust'!$B285*'Input'!B228+'Adjust'!$C285*'Input'!C228+'Adjust'!$D285*'Input'!D228+'Adjust'!$H285*'Input'!H228)</f>
        <v>0</v>
      </c>
      <c r="E82" s="43">
        <f>10*('Adjust'!$B285*'Input'!B228+'Adjust'!$C285*'Input'!C228+'Adjust'!$D285*'Input'!D228)</f>
        <v>0</v>
      </c>
      <c r="F82" s="43">
        <f>'Adjust'!E285*'Input'!$F$60*'Input'!$E228/100</f>
        <v>0</v>
      </c>
      <c r="G82" s="43">
        <f>'Adjust'!F285*'Input'!$F$60*'Input'!$F228/100</f>
        <v>0</v>
      </c>
      <c r="H82" s="43">
        <f>'Adjust'!G285*'Input'!$F$60*'Input'!$G228/100</f>
        <v>0</v>
      </c>
      <c r="I82" s="43">
        <f>'Adjust'!H285*'Input'!$H228*10</f>
        <v>0</v>
      </c>
      <c r="J82" s="38">
        <f>IF(B82&lt;&gt;0,0.1*D82/B82,"")</f>
        <v>0</v>
      </c>
      <c r="K82" s="47">
        <f>IF(C82&lt;&gt;0,D82/C82,"")</f>
        <v>0</v>
      </c>
      <c r="L82" s="38">
        <f>IF(B82&lt;&gt;0,0.1*E82/B82,0)</f>
        <v>0</v>
      </c>
      <c r="M82" s="43">
        <f>'Adjust'!B285*'Input'!$B228*10</f>
        <v>0</v>
      </c>
      <c r="N82" s="43">
        <f>'Adjust'!C285*'Input'!$C228*10</f>
        <v>0</v>
      </c>
      <c r="O82" s="43">
        <f>'Adjust'!D285*'Input'!$D228*10</f>
        <v>0</v>
      </c>
      <c r="P82" s="40">
        <f>IF(E82&lt;&gt;0,$M82/E82,"")</f>
        <v>0</v>
      </c>
      <c r="Q82" s="40">
        <f>IF(E82&lt;&gt;0,$N82/E82,"")</f>
        <v>0</v>
      </c>
      <c r="R82" s="40">
        <f>IF(E82&lt;&gt;0,$O82/E82,"")</f>
        <v>0</v>
      </c>
      <c r="S82" s="40">
        <f>IF(D82&lt;&gt;0,$F82/D82,"")</f>
        <v>0</v>
      </c>
      <c r="T82" s="40">
        <f>IF(D82&lt;&gt;0,$G82/D82,"")</f>
        <v>0</v>
      </c>
      <c r="U82" s="40">
        <f>IF(D82&lt;&gt;0,$H82/D82,"")</f>
        <v>0</v>
      </c>
      <c r="V82" s="40">
        <f>IF(D82&lt;&gt;0,$I82/D82,"")</f>
        <v>0</v>
      </c>
      <c r="W82" s="17"/>
    </row>
    <row r="83" spans="1:23">
      <c r="A83" s="4" t="s">
        <v>274</v>
      </c>
      <c r="B83" s="43">
        <f>'Input'!B229+'Input'!C229+'Input'!D229</f>
        <v>0</v>
      </c>
      <c r="C83" s="45">
        <f>'Input'!E229</f>
        <v>0</v>
      </c>
      <c r="D83" s="43">
        <f>0.01*'Input'!F$60*('Adjust'!$E286*'Input'!E229+'Adjust'!$F286*'Input'!F229+'Adjust'!$G286*'Input'!G229)+10*('Adjust'!$B286*'Input'!B229+'Adjust'!$C286*'Input'!C229+'Adjust'!$D286*'Input'!D229+'Adjust'!$H286*'Input'!H229)</f>
        <v>0</v>
      </c>
      <c r="E83" s="43">
        <f>10*('Adjust'!$B286*'Input'!B229+'Adjust'!$C286*'Input'!C229+'Adjust'!$D286*'Input'!D229)</f>
        <v>0</v>
      </c>
      <c r="F83" s="43">
        <f>'Adjust'!E286*'Input'!$F$60*'Input'!$E229/100</f>
        <v>0</v>
      </c>
      <c r="G83" s="43">
        <f>'Adjust'!F286*'Input'!$F$60*'Input'!$F229/100</f>
        <v>0</v>
      </c>
      <c r="H83" s="43">
        <f>'Adjust'!G286*'Input'!$F$60*'Input'!$G229/100</f>
        <v>0</v>
      </c>
      <c r="I83" s="43">
        <f>'Adjust'!H286*'Input'!$H229*10</f>
        <v>0</v>
      </c>
      <c r="J83" s="38">
        <f>IF(B83&lt;&gt;0,0.1*D83/B83,"")</f>
        <v>0</v>
      </c>
      <c r="K83" s="47">
        <f>IF(C83&lt;&gt;0,D83/C83,"")</f>
        <v>0</v>
      </c>
      <c r="L83" s="38">
        <f>IF(B83&lt;&gt;0,0.1*E83/B83,0)</f>
        <v>0</v>
      </c>
      <c r="M83" s="43">
        <f>'Adjust'!B286*'Input'!$B229*10</f>
        <v>0</v>
      </c>
      <c r="N83" s="43">
        <f>'Adjust'!C286*'Input'!$C229*10</f>
        <v>0</v>
      </c>
      <c r="O83" s="43">
        <f>'Adjust'!D286*'Input'!$D229*10</f>
        <v>0</v>
      </c>
      <c r="P83" s="40">
        <f>IF(E83&lt;&gt;0,$M83/E83,"")</f>
        <v>0</v>
      </c>
      <c r="Q83" s="40">
        <f>IF(E83&lt;&gt;0,$N83/E83,"")</f>
        <v>0</v>
      </c>
      <c r="R83" s="40">
        <f>IF(E83&lt;&gt;0,$O83/E83,"")</f>
        <v>0</v>
      </c>
      <c r="S83" s="40">
        <f>IF(D83&lt;&gt;0,$F83/D83,"")</f>
        <v>0</v>
      </c>
      <c r="T83" s="40">
        <f>IF(D83&lt;&gt;0,$G83/D83,"")</f>
        <v>0</v>
      </c>
      <c r="U83" s="40">
        <f>IF(D83&lt;&gt;0,$H83/D83,"")</f>
        <v>0</v>
      </c>
      <c r="V83" s="40">
        <f>IF(D83&lt;&gt;0,$I83/D83,"")</f>
        <v>0</v>
      </c>
      <c r="W83" s="17"/>
    </row>
    <row r="84" spans="1:23">
      <c r="A84" s="29" t="s">
        <v>275</v>
      </c>
      <c r="W84" s="17"/>
    </row>
    <row r="85" spans="1:23">
      <c r="A85" s="4" t="s">
        <v>192</v>
      </c>
      <c r="B85" s="43">
        <f>'Input'!B231+'Input'!C231+'Input'!D231</f>
        <v>0</v>
      </c>
      <c r="C85" s="45">
        <f>'Input'!E231</f>
        <v>0</v>
      </c>
      <c r="D85" s="43">
        <f>0.01*'Input'!F$60*('Adjust'!$E288*'Input'!E231+'Adjust'!$F288*'Input'!F231+'Adjust'!$G288*'Input'!G231)+10*('Adjust'!$B288*'Input'!B231+'Adjust'!$C288*'Input'!C231+'Adjust'!$D288*'Input'!D231+'Adjust'!$H288*'Input'!H231)</f>
        <v>0</v>
      </c>
      <c r="E85" s="43">
        <f>10*('Adjust'!$B288*'Input'!B231+'Adjust'!$C288*'Input'!C231+'Adjust'!$D288*'Input'!D231)</f>
        <v>0</v>
      </c>
      <c r="F85" s="43">
        <f>'Adjust'!E288*'Input'!$F$60*'Input'!$E231/100</f>
        <v>0</v>
      </c>
      <c r="G85" s="43">
        <f>'Adjust'!F288*'Input'!$F$60*'Input'!$F231/100</f>
        <v>0</v>
      </c>
      <c r="H85" s="43">
        <f>'Adjust'!G288*'Input'!$F$60*'Input'!$G231/100</f>
        <v>0</v>
      </c>
      <c r="I85" s="43">
        <f>'Adjust'!H288*'Input'!$H231*10</f>
        <v>0</v>
      </c>
      <c r="J85" s="38">
        <f>IF(B85&lt;&gt;0,0.1*D85/B85,"")</f>
        <v>0</v>
      </c>
      <c r="K85" s="47">
        <f>IF(C85&lt;&gt;0,D85/C85,"")</f>
        <v>0</v>
      </c>
      <c r="L85" s="38">
        <f>IF(B85&lt;&gt;0,0.1*E85/B85,0)</f>
        <v>0</v>
      </c>
      <c r="M85" s="43">
        <f>'Adjust'!B288*'Input'!$B231*10</f>
        <v>0</v>
      </c>
      <c r="N85" s="43">
        <f>'Adjust'!C288*'Input'!$C231*10</f>
        <v>0</v>
      </c>
      <c r="O85" s="43">
        <f>'Adjust'!D288*'Input'!$D231*10</f>
        <v>0</v>
      </c>
      <c r="P85" s="40">
        <f>IF(E85&lt;&gt;0,$M85/E85,"")</f>
        <v>0</v>
      </c>
      <c r="Q85" s="40">
        <f>IF(E85&lt;&gt;0,$N85/E85,"")</f>
        <v>0</v>
      </c>
      <c r="R85" s="40">
        <f>IF(E85&lt;&gt;0,$O85/E85,"")</f>
        <v>0</v>
      </c>
      <c r="S85" s="40">
        <f>IF(D85&lt;&gt;0,$F85/D85,"")</f>
        <v>0</v>
      </c>
      <c r="T85" s="40">
        <f>IF(D85&lt;&gt;0,$G85/D85,"")</f>
        <v>0</v>
      </c>
      <c r="U85" s="40">
        <f>IF(D85&lt;&gt;0,$H85/D85,"")</f>
        <v>0</v>
      </c>
      <c r="V85" s="40">
        <f>IF(D85&lt;&gt;0,$I85/D85,"")</f>
        <v>0</v>
      </c>
      <c r="W85" s="17"/>
    </row>
    <row r="86" spans="1:23">
      <c r="A86" s="4" t="s">
        <v>276</v>
      </c>
      <c r="B86" s="43">
        <f>'Input'!B232+'Input'!C232+'Input'!D232</f>
        <v>0</v>
      </c>
      <c r="C86" s="45">
        <f>'Input'!E232</f>
        <v>0</v>
      </c>
      <c r="D86" s="43">
        <f>0.01*'Input'!F$60*('Adjust'!$E289*'Input'!E232+'Adjust'!$F289*'Input'!F232+'Adjust'!$G289*'Input'!G232)+10*('Adjust'!$B289*'Input'!B232+'Adjust'!$C289*'Input'!C232+'Adjust'!$D289*'Input'!D232+'Adjust'!$H289*'Input'!H232)</f>
        <v>0</v>
      </c>
      <c r="E86" s="43">
        <f>10*('Adjust'!$B289*'Input'!B232+'Adjust'!$C289*'Input'!C232+'Adjust'!$D289*'Input'!D232)</f>
        <v>0</v>
      </c>
      <c r="F86" s="43">
        <f>'Adjust'!E289*'Input'!$F$60*'Input'!$E232/100</f>
        <v>0</v>
      </c>
      <c r="G86" s="43">
        <f>'Adjust'!F289*'Input'!$F$60*'Input'!$F232/100</f>
        <v>0</v>
      </c>
      <c r="H86" s="43">
        <f>'Adjust'!G289*'Input'!$F$60*'Input'!$G232/100</f>
        <v>0</v>
      </c>
      <c r="I86" s="43">
        <f>'Adjust'!H289*'Input'!$H232*10</f>
        <v>0</v>
      </c>
      <c r="J86" s="38">
        <f>IF(B86&lt;&gt;0,0.1*D86/B86,"")</f>
        <v>0</v>
      </c>
      <c r="K86" s="47">
        <f>IF(C86&lt;&gt;0,D86/C86,"")</f>
        <v>0</v>
      </c>
      <c r="L86" s="38">
        <f>IF(B86&lt;&gt;0,0.1*E86/B86,0)</f>
        <v>0</v>
      </c>
      <c r="M86" s="43">
        <f>'Adjust'!B289*'Input'!$B232*10</f>
        <v>0</v>
      </c>
      <c r="N86" s="43">
        <f>'Adjust'!C289*'Input'!$C232*10</f>
        <v>0</v>
      </c>
      <c r="O86" s="43">
        <f>'Adjust'!D289*'Input'!$D232*10</f>
        <v>0</v>
      </c>
      <c r="P86" s="40">
        <f>IF(E86&lt;&gt;0,$M86/E86,"")</f>
        <v>0</v>
      </c>
      <c r="Q86" s="40">
        <f>IF(E86&lt;&gt;0,$N86/E86,"")</f>
        <v>0</v>
      </c>
      <c r="R86" s="40">
        <f>IF(E86&lt;&gt;0,$O86/E86,"")</f>
        <v>0</v>
      </c>
      <c r="S86" s="40">
        <f>IF(D86&lt;&gt;0,$F86/D86,"")</f>
        <v>0</v>
      </c>
      <c r="T86" s="40">
        <f>IF(D86&lt;&gt;0,$G86/D86,"")</f>
        <v>0</v>
      </c>
      <c r="U86" s="40">
        <f>IF(D86&lt;&gt;0,$H86/D86,"")</f>
        <v>0</v>
      </c>
      <c r="V86" s="40">
        <f>IF(D86&lt;&gt;0,$I86/D86,"")</f>
        <v>0</v>
      </c>
      <c r="W86" s="17"/>
    </row>
    <row r="87" spans="1:23">
      <c r="A87" s="4" t="s">
        <v>277</v>
      </c>
      <c r="B87" s="43">
        <f>'Input'!B233+'Input'!C233+'Input'!D233</f>
        <v>0</v>
      </c>
      <c r="C87" s="45">
        <f>'Input'!E233</f>
        <v>0</v>
      </c>
      <c r="D87" s="43">
        <f>0.01*'Input'!F$60*('Adjust'!$E290*'Input'!E233+'Adjust'!$F290*'Input'!F233+'Adjust'!$G290*'Input'!G233)+10*('Adjust'!$B290*'Input'!B233+'Adjust'!$C290*'Input'!C233+'Adjust'!$D290*'Input'!D233+'Adjust'!$H290*'Input'!H233)</f>
        <v>0</v>
      </c>
      <c r="E87" s="43">
        <f>10*('Adjust'!$B290*'Input'!B233+'Adjust'!$C290*'Input'!C233+'Adjust'!$D290*'Input'!D233)</f>
        <v>0</v>
      </c>
      <c r="F87" s="43">
        <f>'Adjust'!E290*'Input'!$F$60*'Input'!$E233/100</f>
        <v>0</v>
      </c>
      <c r="G87" s="43">
        <f>'Adjust'!F290*'Input'!$F$60*'Input'!$F233/100</f>
        <v>0</v>
      </c>
      <c r="H87" s="43">
        <f>'Adjust'!G290*'Input'!$F$60*'Input'!$G233/100</f>
        <v>0</v>
      </c>
      <c r="I87" s="43">
        <f>'Adjust'!H290*'Input'!$H233*10</f>
        <v>0</v>
      </c>
      <c r="J87" s="38">
        <f>IF(B87&lt;&gt;0,0.1*D87/B87,"")</f>
        <v>0</v>
      </c>
      <c r="K87" s="47">
        <f>IF(C87&lt;&gt;0,D87/C87,"")</f>
        <v>0</v>
      </c>
      <c r="L87" s="38">
        <f>IF(B87&lt;&gt;0,0.1*E87/B87,0)</f>
        <v>0</v>
      </c>
      <c r="M87" s="43">
        <f>'Adjust'!B290*'Input'!$B233*10</f>
        <v>0</v>
      </c>
      <c r="N87" s="43">
        <f>'Adjust'!C290*'Input'!$C233*10</f>
        <v>0</v>
      </c>
      <c r="O87" s="43">
        <f>'Adjust'!D290*'Input'!$D233*10</f>
        <v>0</v>
      </c>
      <c r="P87" s="40">
        <f>IF(E87&lt;&gt;0,$M87/E87,"")</f>
        <v>0</v>
      </c>
      <c r="Q87" s="40">
        <f>IF(E87&lt;&gt;0,$N87/E87,"")</f>
        <v>0</v>
      </c>
      <c r="R87" s="40">
        <f>IF(E87&lt;&gt;0,$O87/E87,"")</f>
        <v>0</v>
      </c>
      <c r="S87" s="40">
        <f>IF(D87&lt;&gt;0,$F87/D87,"")</f>
        <v>0</v>
      </c>
      <c r="T87" s="40">
        <f>IF(D87&lt;&gt;0,$G87/D87,"")</f>
        <v>0</v>
      </c>
      <c r="U87" s="40">
        <f>IF(D87&lt;&gt;0,$H87/D87,"")</f>
        <v>0</v>
      </c>
      <c r="V87" s="40">
        <f>IF(D87&lt;&gt;0,$I87/D87,"")</f>
        <v>0</v>
      </c>
      <c r="W87" s="17"/>
    </row>
    <row r="88" spans="1:23">
      <c r="A88" s="29" t="s">
        <v>278</v>
      </c>
      <c r="W88" s="17"/>
    </row>
    <row r="89" spans="1:23">
      <c r="A89" s="4" t="s">
        <v>193</v>
      </c>
      <c r="B89" s="43">
        <f>'Input'!B235+'Input'!C235+'Input'!D235</f>
        <v>0</v>
      </c>
      <c r="C89" s="45">
        <f>'Input'!E235</f>
        <v>0</v>
      </c>
      <c r="D89" s="43">
        <f>0.01*'Input'!F$60*('Adjust'!$E292*'Input'!E235+'Adjust'!$F292*'Input'!F235+'Adjust'!$G292*'Input'!G235)+10*('Adjust'!$B292*'Input'!B235+'Adjust'!$C292*'Input'!C235+'Adjust'!$D292*'Input'!D235+'Adjust'!$H292*'Input'!H235)</f>
        <v>0</v>
      </c>
      <c r="E89" s="43">
        <f>10*('Adjust'!$B292*'Input'!B235+'Adjust'!$C292*'Input'!C235+'Adjust'!$D292*'Input'!D235)</f>
        <v>0</v>
      </c>
      <c r="F89" s="43">
        <f>'Adjust'!E292*'Input'!$F$60*'Input'!$E235/100</f>
        <v>0</v>
      </c>
      <c r="G89" s="43">
        <f>'Adjust'!F292*'Input'!$F$60*'Input'!$F235/100</f>
        <v>0</v>
      </c>
      <c r="H89" s="43">
        <f>'Adjust'!G292*'Input'!$F$60*'Input'!$G235/100</f>
        <v>0</v>
      </c>
      <c r="I89" s="43">
        <f>'Adjust'!H292*'Input'!$H235*10</f>
        <v>0</v>
      </c>
      <c r="J89" s="38">
        <f>IF(B89&lt;&gt;0,0.1*D89/B89,"")</f>
        <v>0</v>
      </c>
      <c r="K89" s="47">
        <f>IF(C89&lt;&gt;0,D89/C89,"")</f>
        <v>0</v>
      </c>
      <c r="L89" s="38">
        <f>IF(B89&lt;&gt;0,0.1*E89/B89,0)</f>
        <v>0</v>
      </c>
      <c r="M89" s="43">
        <f>'Adjust'!B292*'Input'!$B235*10</f>
        <v>0</v>
      </c>
      <c r="N89" s="43">
        <f>'Adjust'!C292*'Input'!$C235*10</f>
        <v>0</v>
      </c>
      <c r="O89" s="43">
        <f>'Adjust'!D292*'Input'!$D235*10</f>
        <v>0</v>
      </c>
      <c r="P89" s="40">
        <f>IF(E89&lt;&gt;0,$M89/E89,"")</f>
        <v>0</v>
      </c>
      <c r="Q89" s="40">
        <f>IF(E89&lt;&gt;0,$N89/E89,"")</f>
        <v>0</v>
      </c>
      <c r="R89" s="40">
        <f>IF(E89&lt;&gt;0,$O89/E89,"")</f>
        <v>0</v>
      </c>
      <c r="S89" s="40">
        <f>IF(D89&lt;&gt;0,$F89/D89,"")</f>
        <v>0</v>
      </c>
      <c r="T89" s="40">
        <f>IF(D89&lt;&gt;0,$G89/D89,"")</f>
        <v>0</v>
      </c>
      <c r="U89" s="40">
        <f>IF(D89&lt;&gt;0,$H89/D89,"")</f>
        <v>0</v>
      </c>
      <c r="V89" s="40">
        <f>IF(D89&lt;&gt;0,$I89/D89,"")</f>
        <v>0</v>
      </c>
      <c r="W89" s="17"/>
    </row>
    <row r="90" spans="1:23">
      <c r="A90" s="4" t="s">
        <v>279</v>
      </c>
      <c r="B90" s="43">
        <f>'Input'!B236+'Input'!C236+'Input'!D236</f>
        <v>0</v>
      </c>
      <c r="C90" s="45">
        <f>'Input'!E236</f>
        <v>0</v>
      </c>
      <c r="D90" s="43">
        <f>0.01*'Input'!F$60*('Adjust'!$E293*'Input'!E236+'Adjust'!$F293*'Input'!F236+'Adjust'!$G293*'Input'!G236)+10*('Adjust'!$B293*'Input'!B236+'Adjust'!$C293*'Input'!C236+'Adjust'!$D293*'Input'!D236+'Adjust'!$H293*'Input'!H236)</f>
        <v>0</v>
      </c>
      <c r="E90" s="43">
        <f>10*('Adjust'!$B293*'Input'!B236+'Adjust'!$C293*'Input'!C236+'Adjust'!$D293*'Input'!D236)</f>
        <v>0</v>
      </c>
      <c r="F90" s="43">
        <f>'Adjust'!E293*'Input'!$F$60*'Input'!$E236/100</f>
        <v>0</v>
      </c>
      <c r="G90" s="43">
        <f>'Adjust'!F293*'Input'!$F$60*'Input'!$F236/100</f>
        <v>0</v>
      </c>
      <c r="H90" s="43">
        <f>'Adjust'!G293*'Input'!$F$60*'Input'!$G236/100</f>
        <v>0</v>
      </c>
      <c r="I90" s="43">
        <f>'Adjust'!H293*'Input'!$H236*10</f>
        <v>0</v>
      </c>
      <c r="J90" s="38">
        <f>IF(B90&lt;&gt;0,0.1*D90/B90,"")</f>
        <v>0</v>
      </c>
      <c r="K90" s="47">
        <f>IF(C90&lt;&gt;0,D90/C90,"")</f>
        <v>0</v>
      </c>
      <c r="L90" s="38">
        <f>IF(B90&lt;&gt;0,0.1*E90/B90,0)</f>
        <v>0</v>
      </c>
      <c r="M90" s="43">
        <f>'Adjust'!B293*'Input'!$B236*10</f>
        <v>0</v>
      </c>
      <c r="N90" s="43">
        <f>'Adjust'!C293*'Input'!$C236*10</f>
        <v>0</v>
      </c>
      <c r="O90" s="43">
        <f>'Adjust'!D293*'Input'!$D236*10</f>
        <v>0</v>
      </c>
      <c r="P90" s="40">
        <f>IF(E90&lt;&gt;0,$M90/E90,"")</f>
        <v>0</v>
      </c>
      <c r="Q90" s="40">
        <f>IF(E90&lt;&gt;0,$N90/E90,"")</f>
        <v>0</v>
      </c>
      <c r="R90" s="40">
        <f>IF(E90&lt;&gt;0,$O90/E90,"")</f>
        <v>0</v>
      </c>
      <c r="S90" s="40">
        <f>IF(D90&lt;&gt;0,$F90/D90,"")</f>
        <v>0</v>
      </c>
      <c r="T90" s="40">
        <f>IF(D90&lt;&gt;0,$G90/D90,"")</f>
        <v>0</v>
      </c>
      <c r="U90" s="40">
        <f>IF(D90&lt;&gt;0,$H90/D90,"")</f>
        <v>0</v>
      </c>
      <c r="V90" s="40">
        <f>IF(D90&lt;&gt;0,$I90/D90,"")</f>
        <v>0</v>
      </c>
      <c r="W90" s="17"/>
    </row>
    <row r="91" spans="1:23">
      <c r="A91" s="4" t="s">
        <v>280</v>
      </c>
      <c r="B91" s="43">
        <f>'Input'!B237+'Input'!C237+'Input'!D237</f>
        <v>0</v>
      </c>
      <c r="C91" s="45">
        <f>'Input'!E237</f>
        <v>0</v>
      </c>
      <c r="D91" s="43">
        <f>0.01*'Input'!F$60*('Adjust'!$E294*'Input'!E237+'Adjust'!$F294*'Input'!F237+'Adjust'!$G294*'Input'!G237)+10*('Adjust'!$B294*'Input'!B237+'Adjust'!$C294*'Input'!C237+'Adjust'!$D294*'Input'!D237+'Adjust'!$H294*'Input'!H237)</f>
        <v>0</v>
      </c>
      <c r="E91" s="43">
        <f>10*('Adjust'!$B294*'Input'!B237+'Adjust'!$C294*'Input'!C237+'Adjust'!$D294*'Input'!D237)</f>
        <v>0</v>
      </c>
      <c r="F91" s="43">
        <f>'Adjust'!E294*'Input'!$F$60*'Input'!$E237/100</f>
        <v>0</v>
      </c>
      <c r="G91" s="43">
        <f>'Adjust'!F294*'Input'!$F$60*'Input'!$F237/100</f>
        <v>0</v>
      </c>
      <c r="H91" s="43">
        <f>'Adjust'!G294*'Input'!$F$60*'Input'!$G237/100</f>
        <v>0</v>
      </c>
      <c r="I91" s="43">
        <f>'Adjust'!H294*'Input'!$H237*10</f>
        <v>0</v>
      </c>
      <c r="J91" s="38">
        <f>IF(B91&lt;&gt;0,0.1*D91/B91,"")</f>
        <v>0</v>
      </c>
      <c r="K91" s="47">
        <f>IF(C91&lt;&gt;0,D91/C91,"")</f>
        <v>0</v>
      </c>
      <c r="L91" s="38">
        <f>IF(B91&lt;&gt;0,0.1*E91/B91,0)</f>
        <v>0</v>
      </c>
      <c r="M91" s="43">
        <f>'Adjust'!B294*'Input'!$B237*10</f>
        <v>0</v>
      </c>
      <c r="N91" s="43">
        <f>'Adjust'!C294*'Input'!$C237*10</f>
        <v>0</v>
      </c>
      <c r="O91" s="43">
        <f>'Adjust'!D294*'Input'!$D237*10</f>
        <v>0</v>
      </c>
      <c r="P91" s="40">
        <f>IF(E91&lt;&gt;0,$M91/E91,"")</f>
        <v>0</v>
      </c>
      <c r="Q91" s="40">
        <f>IF(E91&lt;&gt;0,$N91/E91,"")</f>
        <v>0</v>
      </c>
      <c r="R91" s="40">
        <f>IF(E91&lt;&gt;0,$O91/E91,"")</f>
        <v>0</v>
      </c>
      <c r="S91" s="40">
        <f>IF(D91&lt;&gt;0,$F91/D91,"")</f>
        <v>0</v>
      </c>
      <c r="T91" s="40">
        <f>IF(D91&lt;&gt;0,$G91/D91,"")</f>
        <v>0</v>
      </c>
      <c r="U91" s="40">
        <f>IF(D91&lt;&gt;0,$H91/D91,"")</f>
        <v>0</v>
      </c>
      <c r="V91" s="40">
        <f>IF(D91&lt;&gt;0,$I91/D91,"")</f>
        <v>0</v>
      </c>
      <c r="W91" s="17"/>
    </row>
    <row r="92" spans="1:23">
      <c r="A92" s="29" t="s">
        <v>281</v>
      </c>
      <c r="W92" s="17"/>
    </row>
    <row r="93" spans="1:23">
      <c r="A93" s="4" t="s">
        <v>194</v>
      </c>
      <c r="B93" s="43">
        <f>'Input'!B239+'Input'!C239+'Input'!D239</f>
        <v>0</v>
      </c>
      <c r="C93" s="45">
        <f>'Input'!E239</f>
        <v>0</v>
      </c>
      <c r="D93" s="43">
        <f>0.01*'Input'!F$60*('Adjust'!$E296*'Input'!E239+'Adjust'!$F296*'Input'!F239+'Adjust'!$G296*'Input'!G239)+10*('Adjust'!$B296*'Input'!B239+'Adjust'!$C296*'Input'!C239+'Adjust'!$D296*'Input'!D239+'Adjust'!$H296*'Input'!H239)</f>
        <v>0</v>
      </c>
      <c r="E93" s="43">
        <f>10*('Adjust'!$B296*'Input'!B239+'Adjust'!$C296*'Input'!C239+'Adjust'!$D296*'Input'!D239)</f>
        <v>0</v>
      </c>
      <c r="F93" s="43">
        <f>'Adjust'!E296*'Input'!$F$60*'Input'!$E239/100</f>
        <v>0</v>
      </c>
      <c r="G93" s="43">
        <f>'Adjust'!F296*'Input'!$F$60*'Input'!$F239/100</f>
        <v>0</v>
      </c>
      <c r="H93" s="43">
        <f>'Adjust'!G296*'Input'!$F$60*'Input'!$G239/100</f>
        <v>0</v>
      </c>
      <c r="I93" s="43">
        <f>'Adjust'!H296*'Input'!$H239*10</f>
        <v>0</v>
      </c>
      <c r="J93" s="38">
        <f>IF(B93&lt;&gt;0,0.1*D93/B93,"")</f>
        <v>0</v>
      </c>
      <c r="K93" s="47">
        <f>IF(C93&lt;&gt;0,D93/C93,"")</f>
        <v>0</v>
      </c>
      <c r="L93" s="38">
        <f>IF(B93&lt;&gt;0,0.1*E93/B93,0)</f>
        <v>0</v>
      </c>
      <c r="M93" s="43">
        <f>'Adjust'!B296*'Input'!$B239*10</f>
        <v>0</v>
      </c>
      <c r="N93" s="43">
        <f>'Adjust'!C296*'Input'!$C239*10</f>
        <v>0</v>
      </c>
      <c r="O93" s="43">
        <f>'Adjust'!D296*'Input'!$D239*10</f>
        <v>0</v>
      </c>
      <c r="P93" s="40">
        <f>IF(E93&lt;&gt;0,$M93/E93,"")</f>
        <v>0</v>
      </c>
      <c r="Q93" s="40">
        <f>IF(E93&lt;&gt;0,$N93/E93,"")</f>
        <v>0</v>
      </c>
      <c r="R93" s="40">
        <f>IF(E93&lt;&gt;0,$O93/E93,"")</f>
        <v>0</v>
      </c>
      <c r="S93" s="40">
        <f>IF(D93&lt;&gt;0,$F93/D93,"")</f>
        <v>0</v>
      </c>
      <c r="T93" s="40">
        <f>IF(D93&lt;&gt;0,$G93/D93,"")</f>
        <v>0</v>
      </c>
      <c r="U93" s="40">
        <f>IF(D93&lt;&gt;0,$H93/D93,"")</f>
        <v>0</v>
      </c>
      <c r="V93" s="40">
        <f>IF(D93&lt;&gt;0,$I93/D93,"")</f>
        <v>0</v>
      </c>
      <c r="W93" s="17"/>
    </row>
    <row r="94" spans="1:23">
      <c r="A94" s="4" t="s">
        <v>282</v>
      </c>
      <c r="B94" s="43">
        <f>'Input'!B240+'Input'!C240+'Input'!D240</f>
        <v>0</v>
      </c>
      <c r="C94" s="45">
        <f>'Input'!E240</f>
        <v>0</v>
      </c>
      <c r="D94" s="43">
        <f>0.01*'Input'!F$60*('Adjust'!$E297*'Input'!E240+'Adjust'!$F297*'Input'!F240+'Adjust'!$G297*'Input'!G240)+10*('Adjust'!$B297*'Input'!B240+'Adjust'!$C297*'Input'!C240+'Adjust'!$D297*'Input'!D240+'Adjust'!$H297*'Input'!H240)</f>
        <v>0</v>
      </c>
      <c r="E94" s="43">
        <f>10*('Adjust'!$B297*'Input'!B240+'Adjust'!$C297*'Input'!C240+'Adjust'!$D297*'Input'!D240)</f>
        <v>0</v>
      </c>
      <c r="F94" s="43">
        <f>'Adjust'!E297*'Input'!$F$60*'Input'!$E240/100</f>
        <v>0</v>
      </c>
      <c r="G94" s="43">
        <f>'Adjust'!F297*'Input'!$F$60*'Input'!$F240/100</f>
        <v>0</v>
      </c>
      <c r="H94" s="43">
        <f>'Adjust'!G297*'Input'!$F$60*'Input'!$G240/100</f>
        <v>0</v>
      </c>
      <c r="I94" s="43">
        <f>'Adjust'!H297*'Input'!$H240*10</f>
        <v>0</v>
      </c>
      <c r="J94" s="38">
        <f>IF(B94&lt;&gt;0,0.1*D94/B94,"")</f>
        <v>0</v>
      </c>
      <c r="K94" s="47">
        <f>IF(C94&lt;&gt;0,D94/C94,"")</f>
        <v>0</v>
      </c>
      <c r="L94" s="38">
        <f>IF(B94&lt;&gt;0,0.1*E94/B94,0)</f>
        <v>0</v>
      </c>
      <c r="M94" s="43">
        <f>'Adjust'!B297*'Input'!$B240*10</f>
        <v>0</v>
      </c>
      <c r="N94" s="43">
        <f>'Adjust'!C297*'Input'!$C240*10</f>
        <v>0</v>
      </c>
      <c r="O94" s="43">
        <f>'Adjust'!D297*'Input'!$D240*10</f>
        <v>0</v>
      </c>
      <c r="P94" s="40">
        <f>IF(E94&lt;&gt;0,$M94/E94,"")</f>
        <v>0</v>
      </c>
      <c r="Q94" s="40">
        <f>IF(E94&lt;&gt;0,$N94/E94,"")</f>
        <v>0</v>
      </c>
      <c r="R94" s="40">
        <f>IF(E94&lt;&gt;0,$O94/E94,"")</f>
        <v>0</v>
      </c>
      <c r="S94" s="40">
        <f>IF(D94&lt;&gt;0,$F94/D94,"")</f>
        <v>0</v>
      </c>
      <c r="T94" s="40">
        <f>IF(D94&lt;&gt;0,$G94/D94,"")</f>
        <v>0</v>
      </c>
      <c r="U94" s="40">
        <f>IF(D94&lt;&gt;0,$H94/D94,"")</f>
        <v>0</v>
      </c>
      <c r="V94" s="40">
        <f>IF(D94&lt;&gt;0,$I94/D94,"")</f>
        <v>0</v>
      </c>
      <c r="W94" s="17"/>
    </row>
    <row r="95" spans="1:23">
      <c r="A95" s="29" t="s">
        <v>283</v>
      </c>
      <c r="W95" s="17"/>
    </row>
    <row r="96" spans="1:23">
      <c r="A96" s="4" t="s">
        <v>211</v>
      </c>
      <c r="B96" s="43">
        <f>'Input'!B242+'Input'!C242+'Input'!D242</f>
        <v>0</v>
      </c>
      <c r="C96" s="45">
        <f>'Input'!E242</f>
        <v>0</v>
      </c>
      <c r="D96" s="43">
        <f>0.01*'Input'!F$60*('Adjust'!$E299*'Input'!E242+'Adjust'!$F299*'Input'!F242+'Adjust'!$G299*'Input'!G242)+10*('Adjust'!$B299*'Input'!B242+'Adjust'!$C299*'Input'!C242+'Adjust'!$D299*'Input'!D242+'Adjust'!$H299*'Input'!H242)</f>
        <v>0</v>
      </c>
      <c r="E96" s="43">
        <f>10*('Adjust'!$B299*'Input'!B242+'Adjust'!$C299*'Input'!C242+'Adjust'!$D299*'Input'!D242)</f>
        <v>0</v>
      </c>
      <c r="F96" s="43">
        <f>'Adjust'!E299*'Input'!$F$60*'Input'!$E242/100</f>
        <v>0</v>
      </c>
      <c r="G96" s="43">
        <f>'Adjust'!F299*'Input'!$F$60*'Input'!$F242/100</f>
        <v>0</v>
      </c>
      <c r="H96" s="43">
        <f>'Adjust'!G299*'Input'!$F$60*'Input'!$G242/100</f>
        <v>0</v>
      </c>
      <c r="I96" s="43">
        <f>'Adjust'!H299*'Input'!$H242*10</f>
        <v>0</v>
      </c>
      <c r="J96" s="38">
        <f>IF(B96&lt;&gt;0,0.1*D96/B96,"")</f>
        <v>0</v>
      </c>
      <c r="K96" s="47">
        <f>IF(C96&lt;&gt;0,D96/C96,"")</f>
        <v>0</v>
      </c>
      <c r="L96" s="38">
        <f>IF(B96&lt;&gt;0,0.1*E96/B96,0)</f>
        <v>0</v>
      </c>
      <c r="M96" s="43">
        <f>'Adjust'!B299*'Input'!$B242*10</f>
        <v>0</v>
      </c>
      <c r="N96" s="43">
        <f>'Adjust'!C299*'Input'!$C242*10</f>
        <v>0</v>
      </c>
      <c r="O96" s="43">
        <f>'Adjust'!D299*'Input'!$D242*10</f>
        <v>0</v>
      </c>
      <c r="P96" s="40">
        <f>IF(E96&lt;&gt;0,$M96/E96,"")</f>
        <v>0</v>
      </c>
      <c r="Q96" s="40">
        <f>IF(E96&lt;&gt;0,$N96/E96,"")</f>
        <v>0</v>
      </c>
      <c r="R96" s="40">
        <f>IF(E96&lt;&gt;0,$O96/E96,"")</f>
        <v>0</v>
      </c>
      <c r="S96" s="40">
        <f>IF(D96&lt;&gt;0,$F96/D96,"")</f>
        <v>0</v>
      </c>
      <c r="T96" s="40">
        <f>IF(D96&lt;&gt;0,$G96/D96,"")</f>
        <v>0</v>
      </c>
      <c r="U96" s="40">
        <f>IF(D96&lt;&gt;0,$H96/D96,"")</f>
        <v>0</v>
      </c>
      <c r="V96" s="40">
        <f>IF(D96&lt;&gt;0,$I96/D96,"")</f>
        <v>0</v>
      </c>
      <c r="W96" s="17"/>
    </row>
    <row r="97" spans="1:23">
      <c r="A97" s="4" t="s">
        <v>284</v>
      </c>
      <c r="B97" s="43">
        <f>'Input'!B243+'Input'!C243+'Input'!D243</f>
        <v>0</v>
      </c>
      <c r="C97" s="45">
        <f>'Input'!E243</f>
        <v>0</v>
      </c>
      <c r="D97" s="43">
        <f>0.01*'Input'!F$60*('Adjust'!$E300*'Input'!E243+'Adjust'!$F300*'Input'!F243+'Adjust'!$G300*'Input'!G243)+10*('Adjust'!$B300*'Input'!B243+'Adjust'!$C300*'Input'!C243+'Adjust'!$D300*'Input'!D243+'Adjust'!$H300*'Input'!H243)</f>
        <v>0</v>
      </c>
      <c r="E97" s="43">
        <f>10*('Adjust'!$B300*'Input'!B243+'Adjust'!$C300*'Input'!C243+'Adjust'!$D300*'Input'!D243)</f>
        <v>0</v>
      </c>
      <c r="F97" s="43">
        <f>'Adjust'!E300*'Input'!$F$60*'Input'!$E243/100</f>
        <v>0</v>
      </c>
      <c r="G97" s="43">
        <f>'Adjust'!F300*'Input'!$F$60*'Input'!$F243/100</f>
        <v>0</v>
      </c>
      <c r="H97" s="43">
        <f>'Adjust'!G300*'Input'!$F$60*'Input'!$G243/100</f>
        <v>0</v>
      </c>
      <c r="I97" s="43">
        <f>'Adjust'!H300*'Input'!$H243*10</f>
        <v>0</v>
      </c>
      <c r="J97" s="38">
        <f>IF(B97&lt;&gt;0,0.1*D97/B97,"")</f>
        <v>0</v>
      </c>
      <c r="K97" s="47">
        <f>IF(C97&lt;&gt;0,D97/C97,"")</f>
        <v>0</v>
      </c>
      <c r="L97" s="38">
        <f>IF(B97&lt;&gt;0,0.1*E97/B97,0)</f>
        <v>0</v>
      </c>
      <c r="M97" s="43">
        <f>'Adjust'!B300*'Input'!$B243*10</f>
        <v>0</v>
      </c>
      <c r="N97" s="43">
        <f>'Adjust'!C300*'Input'!$C243*10</f>
        <v>0</v>
      </c>
      <c r="O97" s="43">
        <f>'Adjust'!D300*'Input'!$D243*10</f>
        <v>0</v>
      </c>
      <c r="P97" s="40">
        <f>IF(E97&lt;&gt;0,$M97/E97,"")</f>
        <v>0</v>
      </c>
      <c r="Q97" s="40">
        <f>IF(E97&lt;&gt;0,$N97/E97,"")</f>
        <v>0</v>
      </c>
      <c r="R97" s="40">
        <f>IF(E97&lt;&gt;0,$O97/E97,"")</f>
        <v>0</v>
      </c>
      <c r="S97" s="40">
        <f>IF(D97&lt;&gt;0,$F97/D97,"")</f>
        <v>0</v>
      </c>
      <c r="T97" s="40">
        <f>IF(D97&lt;&gt;0,$G97/D97,"")</f>
        <v>0</v>
      </c>
      <c r="U97" s="40">
        <f>IF(D97&lt;&gt;0,$H97/D97,"")</f>
        <v>0</v>
      </c>
      <c r="V97" s="40">
        <f>IF(D97&lt;&gt;0,$I97/D97,"")</f>
        <v>0</v>
      </c>
      <c r="W97" s="17"/>
    </row>
    <row r="98" spans="1:23">
      <c r="A98" s="29" t="s">
        <v>285</v>
      </c>
      <c r="W98" s="17"/>
    </row>
    <row r="99" spans="1:23">
      <c r="A99" s="4" t="s">
        <v>233</v>
      </c>
      <c r="B99" s="43">
        <f>'Input'!B245+'Input'!C245+'Input'!D245</f>
        <v>0</v>
      </c>
      <c r="C99" s="45">
        <f>'Input'!E245</f>
        <v>0</v>
      </c>
      <c r="D99" s="43">
        <f>0.01*'Input'!F$60*('Adjust'!$E302*'Input'!E245+'Adjust'!$F302*'Input'!F245+'Adjust'!$G302*'Input'!G245)+10*('Adjust'!$B302*'Input'!B245+'Adjust'!$C302*'Input'!C245+'Adjust'!$D302*'Input'!D245+'Adjust'!$H302*'Input'!H245)</f>
        <v>0</v>
      </c>
      <c r="E99" s="43">
        <f>10*('Adjust'!$B302*'Input'!B245+'Adjust'!$C302*'Input'!C245+'Adjust'!$D302*'Input'!D245)</f>
        <v>0</v>
      </c>
      <c r="F99" s="43">
        <f>'Adjust'!E302*'Input'!$F$60*'Input'!$E245/100</f>
        <v>0</v>
      </c>
      <c r="G99" s="43">
        <f>'Adjust'!F302*'Input'!$F$60*'Input'!$F245/100</f>
        <v>0</v>
      </c>
      <c r="H99" s="43">
        <f>'Adjust'!G302*'Input'!$F$60*'Input'!$G245/100</f>
        <v>0</v>
      </c>
      <c r="I99" s="43">
        <f>'Adjust'!H302*'Input'!$H245*10</f>
        <v>0</v>
      </c>
      <c r="J99" s="38">
        <f>IF(B99&lt;&gt;0,0.1*D99/B99,"")</f>
        <v>0</v>
      </c>
      <c r="K99" s="47">
        <f>IF(C99&lt;&gt;0,D99/C99,"")</f>
        <v>0</v>
      </c>
      <c r="L99" s="38">
        <f>IF(B99&lt;&gt;0,0.1*E99/B99,0)</f>
        <v>0</v>
      </c>
      <c r="M99" s="43">
        <f>'Adjust'!B302*'Input'!$B245*10</f>
        <v>0</v>
      </c>
      <c r="N99" s="43">
        <f>'Adjust'!C302*'Input'!$C245*10</f>
        <v>0</v>
      </c>
      <c r="O99" s="43">
        <f>'Adjust'!D302*'Input'!$D245*10</f>
        <v>0</v>
      </c>
      <c r="P99" s="40">
        <f>IF(E99&lt;&gt;0,$M99/E99,"")</f>
        <v>0</v>
      </c>
      <c r="Q99" s="40">
        <f>IF(E99&lt;&gt;0,$N99/E99,"")</f>
        <v>0</v>
      </c>
      <c r="R99" s="40">
        <f>IF(E99&lt;&gt;0,$O99/E99,"")</f>
        <v>0</v>
      </c>
      <c r="S99" s="40">
        <f>IF(D99&lt;&gt;0,$F99/D99,"")</f>
        <v>0</v>
      </c>
      <c r="T99" s="40">
        <f>IF(D99&lt;&gt;0,$G99/D99,"")</f>
        <v>0</v>
      </c>
      <c r="U99" s="40">
        <f>IF(D99&lt;&gt;0,$H99/D99,"")</f>
        <v>0</v>
      </c>
      <c r="V99" s="40">
        <f>IF(D99&lt;&gt;0,$I99/D99,"")</f>
        <v>0</v>
      </c>
      <c r="W99" s="17"/>
    </row>
    <row r="100" spans="1:23">
      <c r="A100" s="4" t="s">
        <v>286</v>
      </c>
      <c r="B100" s="43">
        <f>'Input'!B246+'Input'!C246+'Input'!D246</f>
        <v>0</v>
      </c>
      <c r="C100" s="45">
        <f>'Input'!E246</f>
        <v>0</v>
      </c>
      <c r="D100" s="43">
        <f>0.01*'Input'!F$60*('Adjust'!$E303*'Input'!E246+'Adjust'!$F303*'Input'!F246+'Adjust'!$G303*'Input'!G246)+10*('Adjust'!$B303*'Input'!B246+'Adjust'!$C303*'Input'!C246+'Adjust'!$D303*'Input'!D246+'Adjust'!$H303*'Input'!H246)</f>
        <v>0</v>
      </c>
      <c r="E100" s="43">
        <f>10*('Adjust'!$B303*'Input'!B246+'Adjust'!$C303*'Input'!C246+'Adjust'!$D303*'Input'!D246)</f>
        <v>0</v>
      </c>
      <c r="F100" s="43">
        <f>'Adjust'!E303*'Input'!$F$60*'Input'!$E246/100</f>
        <v>0</v>
      </c>
      <c r="G100" s="43">
        <f>'Adjust'!F303*'Input'!$F$60*'Input'!$F246/100</f>
        <v>0</v>
      </c>
      <c r="H100" s="43">
        <f>'Adjust'!G303*'Input'!$F$60*'Input'!$G246/100</f>
        <v>0</v>
      </c>
      <c r="I100" s="43">
        <f>'Adjust'!H303*'Input'!$H246*10</f>
        <v>0</v>
      </c>
      <c r="J100" s="38">
        <f>IF(B100&lt;&gt;0,0.1*D100/B100,"")</f>
        <v>0</v>
      </c>
      <c r="K100" s="47">
        <f>IF(C100&lt;&gt;0,D100/C100,"")</f>
        <v>0</v>
      </c>
      <c r="L100" s="38">
        <f>IF(B100&lt;&gt;0,0.1*E100/B100,0)</f>
        <v>0</v>
      </c>
      <c r="M100" s="43">
        <f>'Adjust'!B303*'Input'!$B246*10</f>
        <v>0</v>
      </c>
      <c r="N100" s="43">
        <f>'Adjust'!C303*'Input'!$C246*10</f>
        <v>0</v>
      </c>
      <c r="O100" s="43">
        <f>'Adjust'!D303*'Input'!$D246*10</f>
        <v>0</v>
      </c>
      <c r="P100" s="40">
        <f>IF(E100&lt;&gt;0,$M100/E100,"")</f>
        <v>0</v>
      </c>
      <c r="Q100" s="40">
        <f>IF(E100&lt;&gt;0,$N100/E100,"")</f>
        <v>0</v>
      </c>
      <c r="R100" s="40">
        <f>IF(E100&lt;&gt;0,$O100/E100,"")</f>
        <v>0</v>
      </c>
      <c r="S100" s="40">
        <f>IF(D100&lt;&gt;0,$F100/D100,"")</f>
        <v>0</v>
      </c>
      <c r="T100" s="40">
        <f>IF(D100&lt;&gt;0,$G100/D100,"")</f>
        <v>0</v>
      </c>
      <c r="U100" s="40">
        <f>IF(D100&lt;&gt;0,$H100/D100,"")</f>
        <v>0</v>
      </c>
      <c r="V100" s="40">
        <f>IF(D100&lt;&gt;0,$I100/D100,"")</f>
        <v>0</v>
      </c>
      <c r="W100" s="17"/>
    </row>
    <row r="101" spans="1:23">
      <c r="A101" s="4" t="s">
        <v>287</v>
      </c>
      <c r="B101" s="43">
        <f>'Input'!B247+'Input'!C247+'Input'!D247</f>
        <v>0</v>
      </c>
      <c r="C101" s="45">
        <f>'Input'!E247</f>
        <v>0</v>
      </c>
      <c r="D101" s="43">
        <f>0.01*'Input'!F$60*('Adjust'!$E304*'Input'!E247+'Adjust'!$F304*'Input'!F247+'Adjust'!$G304*'Input'!G247)+10*('Adjust'!$B304*'Input'!B247+'Adjust'!$C304*'Input'!C247+'Adjust'!$D304*'Input'!D247+'Adjust'!$H304*'Input'!H247)</f>
        <v>0</v>
      </c>
      <c r="E101" s="43">
        <f>10*('Adjust'!$B304*'Input'!B247+'Adjust'!$C304*'Input'!C247+'Adjust'!$D304*'Input'!D247)</f>
        <v>0</v>
      </c>
      <c r="F101" s="43">
        <f>'Adjust'!E304*'Input'!$F$60*'Input'!$E247/100</f>
        <v>0</v>
      </c>
      <c r="G101" s="43">
        <f>'Adjust'!F304*'Input'!$F$60*'Input'!$F247/100</f>
        <v>0</v>
      </c>
      <c r="H101" s="43">
        <f>'Adjust'!G304*'Input'!$F$60*'Input'!$G247/100</f>
        <v>0</v>
      </c>
      <c r="I101" s="43">
        <f>'Adjust'!H304*'Input'!$H247*10</f>
        <v>0</v>
      </c>
      <c r="J101" s="38">
        <f>IF(B101&lt;&gt;0,0.1*D101/B101,"")</f>
        <v>0</v>
      </c>
      <c r="K101" s="47">
        <f>IF(C101&lt;&gt;0,D101/C101,"")</f>
        <v>0</v>
      </c>
      <c r="L101" s="38">
        <f>IF(B101&lt;&gt;0,0.1*E101/B101,0)</f>
        <v>0</v>
      </c>
      <c r="M101" s="43">
        <f>'Adjust'!B304*'Input'!$B247*10</f>
        <v>0</v>
      </c>
      <c r="N101" s="43">
        <f>'Adjust'!C304*'Input'!$C247*10</f>
        <v>0</v>
      </c>
      <c r="O101" s="43">
        <f>'Adjust'!D304*'Input'!$D247*10</f>
        <v>0</v>
      </c>
      <c r="P101" s="40">
        <f>IF(E101&lt;&gt;0,$M101/E101,"")</f>
        <v>0</v>
      </c>
      <c r="Q101" s="40">
        <f>IF(E101&lt;&gt;0,$N101/E101,"")</f>
        <v>0</v>
      </c>
      <c r="R101" s="40">
        <f>IF(E101&lt;&gt;0,$O101/E101,"")</f>
        <v>0</v>
      </c>
      <c r="S101" s="40">
        <f>IF(D101&lt;&gt;0,$F101/D101,"")</f>
        <v>0</v>
      </c>
      <c r="T101" s="40">
        <f>IF(D101&lt;&gt;0,$G101/D101,"")</f>
        <v>0</v>
      </c>
      <c r="U101" s="40">
        <f>IF(D101&lt;&gt;0,$H101/D101,"")</f>
        <v>0</v>
      </c>
      <c r="V101" s="40">
        <f>IF(D101&lt;&gt;0,$I101/D101,"")</f>
        <v>0</v>
      </c>
      <c r="W101" s="17"/>
    </row>
    <row r="102" spans="1:23">
      <c r="A102" s="29" t="s">
        <v>288</v>
      </c>
      <c r="W102" s="17"/>
    </row>
    <row r="103" spans="1:23">
      <c r="A103" s="4" t="s">
        <v>234</v>
      </c>
      <c r="B103" s="43">
        <f>'Input'!B249+'Input'!C249+'Input'!D249</f>
        <v>0</v>
      </c>
      <c r="C103" s="45">
        <f>'Input'!E249</f>
        <v>0</v>
      </c>
      <c r="D103" s="43">
        <f>0.01*'Input'!F$60*('Adjust'!$E306*'Input'!E249+'Adjust'!$F306*'Input'!F249+'Adjust'!$G306*'Input'!G249)+10*('Adjust'!$B306*'Input'!B249+'Adjust'!$C306*'Input'!C249+'Adjust'!$D306*'Input'!D249+'Adjust'!$H306*'Input'!H249)</f>
        <v>0</v>
      </c>
      <c r="E103" s="43">
        <f>10*('Adjust'!$B306*'Input'!B249+'Adjust'!$C306*'Input'!C249+'Adjust'!$D306*'Input'!D249)</f>
        <v>0</v>
      </c>
      <c r="F103" s="43">
        <f>'Adjust'!E306*'Input'!$F$60*'Input'!$E249/100</f>
        <v>0</v>
      </c>
      <c r="G103" s="43">
        <f>'Adjust'!F306*'Input'!$F$60*'Input'!$F249/100</f>
        <v>0</v>
      </c>
      <c r="H103" s="43">
        <f>'Adjust'!G306*'Input'!$F$60*'Input'!$G249/100</f>
        <v>0</v>
      </c>
      <c r="I103" s="43">
        <f>'Adjust'!H306*'Input'!$H249*10</f>
        <v>0</v>
      </c>
      <c r="J103" s="38">
        <f>IF(B103&lt;&gt;0,0.1*D103/B103,"")</f>
        <v>0</v>
      </c>
      <c r="K103" s="47">
        <f>IF(C103&lt;&gt;0,D103/C103,"")</f>
        <v>0</v>
      </c>
      <c r="L103" s="38">
        <f>IF(B103&lt;&gt;0,0.1*E103/B103,0)</f>
        <v>0</v>
      </c>
      <c r="M103" s="43">
        <f>'Adjust'!B306*'Input'!$B249*10</f>
        <v>0</v>
      </c>
      <c r="N103" s="43">
        <f>'Adjust'!C306*'Input'!$C249*10</f>
        <v>0</v>
      </c>
      <c r="O103" s="43">
        <f>'Adjust'!D306*'Input'!$D249*10</f>
        <v>0</v>
      </c>
      <c r="P103" s="40">
        <f>IF(E103&lt;&gt;0,$M103/E103,"")</f>
        <v>0</v>
      </c>
      <c r="Q103" s="40">
        <f>IF(E103&lt;&gt;0,$N103/E103,"")</f>
        <v>0</v>
      </c>
      <c r="R103" s="40">
        <f>IF(E103&lt;&gt;0,$O103/E103,"")</f>
        <v>0</v>
      </c>
      <c r="S103" s="40">
        <f>IF(D103&lt;&gt;0,$F103/D103,"")</f>
        <v>0</v>
      </c>
      <c r="T103" s="40">
        <f>IF(D103&lt;&gt;0,$G103/D103,"")</f>
        <v>0</v>
      </c>
      <c r="U103" s="40">
        <f>IF(D103&lt;&gt;0,$H103/D103,"")</f>
        <v>0</v>
      </c>
      <c r="V103" s="40">
        <f>IF(D103&lt;&gt;0,$I103/D103,"")</f>
        <v>0</v>
      </c>
      <c r="W103" s="17"/>
    </row>
    <row r="104" spans="1:23">
      <c r="A104" s="4" t="s">
        <v>289</v>
      </c>
      <c r="B104" s="43">
        <f>'Input'!B250+'Input'!C250+'Input'!D250</f>
        <v>0</v>
      </c>
      <c r="C104" s="45">
        <f>'Input'!E250</f>
        <v>0</v>
      </c>
      <c r="D104" s="43">
        <f>0.01*'Input'!F$60*('Adjust'!$E307*'Input'!E250+'Adjust'!$F307*'Input'!F250+'Adjust'!$G307*'Input'!G250)+10*('Adjust'!$B307*'Input'!B250+'Adjust'!$C307*'Input'!C250+'Adjust'!$D307*'Input'!D250+'Adjust'!$H307*'Input'!H250)</f>
        <v>0</v>
      </c>
      <c r="E104" s="43">
        <f>10*('Adjust'!$B307*'Input'!B250+'Adjust'!$C307*'Input'!C250+'Adjust'!$D307*'Input'!D250)</f>
        <v>0</v>
      </c>
      <c r="F104" s="43">
        <f>'Adjust'!E307*'Input'!$F$60*'Input'!$E250/100</f>
        <v>0</v>
      </c>
      <c r="G104" s="43">
        <f>'Adjust'!F307*'Input'!$F$60*'Input'!$F250/100</f>
        <v>0</v>
      </c>
      <c r="H104" s="43">
        <f>'Adjust'!G307*'Input'!$F$60*'Input'!$G250/100</f>
        <v>0</v>
      </c>
      <c r="I104" s="43">
        <f>'Adjust'!H307*'Input'!$H250*10</f>
        <v>0</v>
      </c>
      <c r="J104" s="38">
        <f>IF(B104&lt;&gt;0,0.1*D104/B104,"")</f>
        <v>0</v>
      </c>
      <c r="K104" s="47">
        <f>IF(C104&lt;&gt;0,D104/C104,"")</f>
        <v>0</v>
      </c>
      <c r="L104" s="38">
        <f>IF(B104&lt;&gt;0,0.1*E104/B104,0)</f>
        <v>0</v>
      </c>
      <c r="M104" s="43">
        <f>'Adjust'!B307*'Input'!$B250*10</f>
        <v>0</v>
      </c>
      <c r="N104" s="43">
        <f>'Adjust'!C307*'Input'!$C250*10</f>
        <v>0</v>
      </c>
      <c r="O104" s="43">
        <f>'Adjust'!D307*'Input'!$D250*10</f>
        <v>0</v>
      </c>
      <c r="P104" s="40">
        <f>IF(E104&lt;&gt;0,$M104/E104,"")</f>
        <v>0</v>
      </c>
      <c r="Q104" s="40">
        <f>IF(E104&lt;&gt;0,$N104/E104,"")</f>
        <v>0</v>
      </c>
      <c r="R104" s="40">
        <f>IF(E104&lt;&gt;0,$O104/E104,"")</f>
        <v>0</v>
      </c>
      <c r="S104" s="40">
        <f>IF(D104&lt;&gt;0,$F104/D104,"")</f>
        <v>0</v>
      </c>
      <c r="T104" s="40">
        <f>IF(D104&lt;&gt;0,$G104/D104,"")</f>
        <v>0</v>
      </c>
      <c r="U104" s="40">
        <f>IF(D104&lt;&gt;0,$H104/D104,"")</f>
        <v>0</v>
      </c>
      <c r="V104" s="40">
        <f>IF(D104&lt;&gt;0,$I104/D104,"")</f>
        <v>0</v>
      </c>
      <c r="W104" s="17"/>
    </row>
    <row r="105" spans="1:23">
      <c r="A105" s="4" t="s">
        <v>290</v>
      </c>
      <c r="B105" s="43">
        <f>'Input'!B251+'Input'!C251+'Input'!D251</f>
        <v>0</v>
      </c>
      <c r="C105" s="45">
        <f>'Input'!E251</f>
        <v>0</v>
      </c>
      <c r="D105" s="43">
        <f>0.01*'Input'!F$60*('Adjust'!$E308*'Input'!E251+'Adjust'!$F308*'Input'!F251+'Adjust'!$G308*'Input'!G251)+10*('Adjust'!$B308*'Input'!B251+'Adjust'!$C308*'Input'!C251+'Adjust'!$D308*'Input'!D251+'Adjust'!$H308*'Input'!H251)</f>
        <v>0</v>
      </c>
      <c r="E105" s="43">
        <f>10*('Adjust'!$B308*'Input'!B251+'Adjust'!$C308*'Input'!C251+'Adjust'!$D308*'Input'!D251)</f>
        <v>0</v>
      </c>
      <c r="F105" s="43">
        <f>'Adjust'!E308*'Input'!$F$60*'Input'!$E251/100</f>
        <v>0</v>
      </c>
      <c r="G105" s="43">
        <f>'Adjust'!F308*'Input'!$F$60*'Input'!$F251/100</f>
        <v>0</v>
      </c>
      <c r="H105" s="43">
        <f>'Adjust'!G308*'Input'!$F$60*'Input'!$G251/100</f>
        <v>0</v>
      </c>
      <c r="I105" s="43">
        <f>'Adjust'!H308*'Input'!$H251*10</f>
        <v>0</v>
      </c>
      <c r="J105" s="38">
        <f>IF(B105&lt;&gt;0,0.1*D105/B105,"")</f>
        <v>0</v>
      </c>
      <c r="K105" s="47">
        <f>IF(C105&lt;&gt;0,D105/C105,"")</f>
        <v>0</v>
      </c>
      <c r="L105" s="38">
        <f>IF(B105&lt;&gt;0,0.1*E105/B105,0)</f>
        <v>0</v>
      </c>
      <c r="M105" s="43">
        <f>'Adjust'!B308*'Input'!$B251*10</f>
        <v>0</v>
      </c>
      <c r="N105" s="43">
        <f>'Adjust'!C308*'Input'!$C251*10</f>
        <v>0</v>
      </c>
      <c r="O105" s="43">
        <f>'Adjust'!D308*'Input'!$D251*10</f>
        <v>0</v>
      </c>
      <c r="P105" s="40">
        <f>IF(E105&lt;&gt;0,$M105/E105,"")</f>
        <v>0</v>
      </c>
      <c r="Q105" s="40">
        <f>IF(E105&lt;&gt;0,$N105/E105,"")</f>
        <v>0</v>
      </c>
      <c r="R105" s="40">
        <f>IF(E105&lt;&gt;0,$O105/E105,"")</f>
        <v>0</v>
      </c>
      <c r="S105" s="40">
        <f>IF(D105&lt;&gt;0,$F105/D105,"")</f>
        <v>0</v>
      </c>
      <c r="T105" s="40">
        <f>IF(D105&lt;&gt;0,$G105/D105,"")</f>
        <v>0</v>
      </c>
      <c r="U105" s="40">
        <f>IF(D105&lt;&gt;0,$H105/D105,"")</f>
        <v>0</v>
      </c>
      <c r="V105" s="40">
        <f>IF(D105&lt;&gt;0,$I105/D105,"")</f>
        <v>0</v>
      </c>
      <c r="W105" s="17"/>
    </row>
    <row r="106" spans="1:23">
      <c r="A106" s="29" t="s">
        <v>291</v>
      </c>
      <c r="W106" s="17"/>
    </row>
    <row r="107" spans="1:23">
      <c r="A107" s="4" t="s">
        <v>235</v>
      </c>
      <c r="B107" s="43">
        <f>'Input'!B253+'Input'!C253+'Input'!D253</f>
        <v>0</v>
      </c>
      <c r="C107" s="45">
        <f>'Input'!E253</f>
        <v>0</v>
      </c>
      <c r="D107" s="43">
        <f>0.01*'Input'!F$60*('Adjust'!$E310*'Input'!E253+'Adjust'!$F310*'Input'!F253+'Adjust'!$G310*'Input'!G253)+10*('Adjust'!$B310*'Input'!B253+'Adjust'!$C310*'Input'!C253+'Adjust'!$D310*'Input'!D253+'Adjust'!$H310*'Input'!H253)</f>
        <v>0</v>
      </c>
      <c r="E107" s="43">
        <f>10*('Adjust'!$B310*'Input'!B253+'Adjust'!$C310*'Input'!C253+'Adjust'!$D310*'Input'!D253)</f>
        <v>0</v>
      </c>
      <c r="F107" s="43">
        <f>'Adjust'!E310*'Input'!$F$60*'Input'!$E253/100</f>
        <v>0</v>
      </c>
      <c r="G107" s="43">
        <f>'Adjust'!F310*'Input'!$F$60*'Input'!$F253/100</f>
        <v>0</v>
      </c>
      <c r="H107" s="43">
        <f>'Adjust'!G310*'Input'!$F$60*'Input'!$G253/100</f>
        <v>0</v>
      </c>
      <c r="I107" s="43">
        <f>'Adjust'!H310*'Input'!$H253*10</f>
        <v>0</v>
      </c>
      <c r="J107" s="38">
        <f>IF(B107&lt;&gt;0,0.1*D107/B107,"")</f>
        <v>0</v>
      </c>
      <c r="K107" s="47">
        <f>IF(C107&lt;&gt;0,D107/C107,"")</f>
        <v>0</v>
      </c>
      <c r="L107" s="38">
        <f>IF(B107&lt;&gt;0,0.1*E107/B107,0)</f>
        <v>0</v>
      </c>
      <c r="M107" s="43">
        <f>'Adjust'!B310*'Input'!$B253*10</f>
        <v>0</v>
      </c>
      <c r="N107" s="43">
        <f>'Adjust'!C310*'Input'!$C253*10</f>
        <v>0</v>
      </c>
      <c r="O107" s="43">
        <f>'Adjust'!D310*'Input'!$D253*10</f>
        <v>0</v>
      </c>
      <c r="P107" s="40">
        <f>IF(E107&lt;&gt;0,$M107/E107,"")</f>
        <v>0</v>
      </c>
      <c r="Q107" s="40">
        <f>IF(E107&lt;&gt;0,$N107/E107,"")</f>
        <v>0</v>
      </c>
      <c r="R107" s="40">
        <f>IF(E107&lt;&gt;0,$O107/E107,"")</f>
        <v>0</v>
      </c>
      <c r="S107" s="40">
        <f>IF(D107&lt;&gt;0,$F107/D107,"")</f>
        <v>0</v>
      </c>
      <c r="T107" s="40">
        <f>IF(D107&lt;&gt;0,$G107/D107,"")</f>
        <v>0</v>
      </c>
      <c r="U107" s="40">
        <f>IF(D107&lt;&gt;0,$H107/D107,"")</f>
        <v>0</v>
      </c>
      <c r="V107" s="40">
        <f>IF(D107&lt;&gt;0,$I107/D107,"")</f>
        <v>0</v>
      </c>
      <c r="W107" s="17"/>
    </row>
    <row r="108" spans="1:23">
      <c r="A108" s="4" t="s">
        <v>292</v>
      </c>
      <c r="B108" s="43">
        <f>'Input'!B254+'Input'!C254+'Input'!D254</f>
        <v>0</v>
      </c>
      <c r="C108" s="45">
        <f>'Input'!E254</f>
        <v>0</v>
      </c>
      <c r="D108" s="43">
        <f>0.01*'Input'!F$60*('Adjust'!$E311*'Input'!E254+'Adjust'!$F311*'Input'!F254+'Adjust'!$G311*'Input'!G254)+10*('Adjust'!$B311*'Input'!B254+'Adjust'!$C311*'Input'!C254+'Adjust'!$D311*'Input'!D254+'Adjust'!$H311*'Input'!H254)</f>
        <v>0</v>
      </c>
      <c r="E108" s="43">
        <f>10*('Adjust'!$B311*'Input'!B254+'Adjust'!$C311*'Input'!C254+'Adjust'!$D311*'Input'!D254)</f>
        <v>0</v>
      </c>
      <c r="F108" s="43">
        <f>'Adjust'!E311*'Input'!$F$60*'Input'!$E254/100</f>
        <v>0</v>
      </c>
      <c r="G108" s="43">
        <f>'Adjust'!F311*'Input'!$F$60*'Input'!$F254/100</f>
        <v>0</v>
      </c>
      <c r="H108" s="43">
        <f>'Adjust'!G311*'Input'!$F$60*'Input'!$G254/100</f>
        <v>0</v>
      </c>
      <c r="I108" s="43">
        <f>'Adjust'!H311*'Input'!$H254*10</f>
        <v>0</v>
      </c>
      <c r="J108" s="38">
        <f>IF(B108&lt;&gt;0,0.1*D108/B108,"")</f>
        <v>0</v>
      </c>
      <c r="K108" s="47">
        <f>IF(C108&lt;&gt;0,D108/C108,"")</f>
        <v>0</v>
      </c>
      <c r="L108" s="38">
        <f>IF(B108&lt;&gt;0,0.1*E108/B108,0)</f>
        <v>0</v>
      </c>
      <c r="M108" s="43">
        <f>'Adjust'!B311*'Input'!$B254*10</f>
        <v>0</v>
      </c>
      <c r="N108" s="43">
        <f>'Adjust'!C311*'Input'!$C254*10</f>
        <v>0</v>
      </c>
      <c r="O108" s="43">
        <f>'Adjust'!D311*'Input'!$D254*10</f>
        <v>0</v>
      </c>
      <c r="P108" s="40">
        <f>IF(E108&lt;&gt;0,$M108/E108,"")</f>
        <v>0</v>
      </c>
      <c r="Q108" s="40">
        <f>IF(E108&lt;&gt;0,$N108/E108,"")</f>
        <v>0</v>
      </c>
      <c r="R108" s="40">
        <f>IF(E108&lt;&gt;0,$O108/E108,"")</f>
        <v>0</v>
      </c>
      <c r="S108" s="40">
        <f>IF(D108&lt;&gt;0,$F108/D108,"")</f>
        <v>0</v>
      </c>
      <c r="T108" s="40">
        <f>IF(D108&lt;&gt;0,$G108/D108,"")</f>
        <v>0</v>
      </c>
      <c r="U108" s="40">
        <f>IF(D108&lt;&gt;0,$H108/D108,"")</f>
        <v>0</v>
      </c>
      <c r="V108" s="40">
        <f>IF(D108&lt;&gt;0,$I108/D108,"")</f>
        <v>0</v>
      </c>
      <c r="W108" s="17"/>
    </row>
    <row r="109" spans="1:23">
      <c r="A109" s="4" t="s">
        <v>293</v>
      </c>
      <c r="B109" s="43">
        <f>'Input'!B255+'Input'!C255+'Input'!D255</f>
        <v>0</v>
      </c>
      <c r="C109" s="45">
        <f>'Input'!E255</f>
        <v>0</v>
      </c>
      <c r="D109" s="43">
        <f>0.01*'Input'!F$60*('Adjust'!$E312*'Input'!E255+'Adjust'!$F312*'Input'!F255+'Adjust'!$G312*'Input'!G255)+10*('Adjust'!$B312*'Input'!B255+'Adjust'!$C312*'Input'!C255+'Adjust'!$D312*'Input'!D255+'Adjust'!$H312*'Input'!H255)</f>
        <v>0</v>
      </c>
      <c r="E109" s="43">
        <f>10*('Adjust'!$B312*'Input'!B255+'Adjust'!$C312*'Input'!C255+'Adjust'!$D312*'Input'!D255)</f>
        <v>0</v>
      </c>
      <c r="F109" s="43">
        <f>'Adjust'!E312*'Input'!$F$60*'Input'!$E255/100</f>
        <v>0</v>
      </c>
      <c r="G109" s="43">
        <f>'Adjust'!F312*'Input'!$F$60*'Input'!$F255/100</f>
        <v>0</v>
      </c>
      <c r="H109" s="43">
        <f>'Adjust'!G312*'Input'!$F$60*'Input'!$G255/100</f>
        <v>0</v>
      </c>
      <c r="I109" s="43">
        <f>'Adjust'!H312*'Input'!$H255*10</f>
        <v>0</v>
      </c>
      <c r="J109" s="38">
        <f>IF(B109&lt;&gt;0,0.1*D109/B109,"")</f>
        <v>0</v>
      </c>
      <c r="K109" s="47">
        <f>IF(C109&lt;&gt;0,D109/C109,"")</f>
        <v>0</v>
      </c>
      <c r="L109" s="38">
        <f>IF(B109&lt;&gt;0,0.1*E109/B109,0)</f>
        <v>0</v>
      </c>
      <c r="M109" s="43">
        <f>'Adjust'!B312*'Input'!$B255*10</f>
        <v>0</v>
      </c>
      <c r="N109" s="43">
        <f>'Adjust'!C312*'Input'!$C255*10</f>
        <v>0</v>
      </c>
      <c r="O109" s="43">
        <f>'Adjust'!D312*'Input'!$D255*10</f>
        <v>0</v>
      </c>
      <c r="P109" s="40">
        <f>IF(E109&lt;&gt;0,$M109/E109,"")</f>
        <v>0</v>
      </c>
      <c r="Q109" s="40">
        <f>IF(E109&lt;&gt;0,$N109/E109,"")</f>
        <v>0</v>
      </c>
      <c r="R109" s="40">
        <f>IF(E109&lt;&gt;0,$O109/E109,"")</f>
        <v>0</v>
      </c>
      <c r="S109" s="40">
        <f>IF(D109&lt;&gt;0,$F109/D109,"")</f>
        <v>0</v>
      </c>
      <c r="T109" s="40">
        <f>IF(D109&lt;&gt;0,$G109/D109,"")</f>
        <v>0</v>
      </c>
      <c r="U109" s="40">
        <f>IF(D109&lt;&gt;0,$H109/D109,"")</f>
        <v>0</v>
      </c>
      <c r="V109" s="40">
        <f>IF(D109&lt;&gt;0,$I109/D109,"")</f>
        <v>0</v>
      </c>
      <c r="W109" s="17"/>
    </row>
    <row r="110" spans="1:23">
      <c r="A110" s="29" t="s">
        <v>294</v>
      </c>
      <c r="W110" s="17"/>
    </row>
    <row r="111" spans="1:23">
      <c r="A111" s="4" t="s">
        <v>236</v>
      </c>
      <c r="B111" s="43">
        <f>'Input'!B257+'Input'!C257+'Input'!D257</f>
        <v>0</v>
      </c>
      <c r="C111" s="45">
        <f>'Input'!E257</f>
        <v>0</v>
      </c>
      <c r="D111" s="43">
        <f>0.01*'Input'!F$60*('Adjust'!$E314*'Input'!E257+'Adjust'!$F314*'Input'!F257+'Adjust'!$G314*'Input'!G257)+10*('Adjust'!$B314*'Input'!B257+'Adjust'!$C314*'Input'!C257+'Adjust'!$D314*'Input'!D257+'Adjust'!$H314*'Input'!H257)</f>
        <v>0</v>
      </c>
      <c r="E111" s="43">
        <f>10*('Adjust'!$B314*'Input'!B257+'Adjust'!$C314*'Input'!C257+'Adjust'!$D314*'Input'!D257)</f>
        <v>0</v>
      </c>
      <c r="F111" s="43">
        <f>'Adjust'!E314*'Input'!$F$60*'Input'!$E257/100</f>
        <v>0</v>
      </c>
      <c r="G111" s="43">
        <f>'Adjust'!F314*'Input'!$F$60*'Input'!$F257/100</f>
        <v>0</v>
      </c>
      <c r="H111" s="43">
        <f>'Adjust'!G314*'Input'!$F$60*'Input'!$G257/100</f>
        <v>0</v>
      </c>
      <c r="I111" s="43">
        <f>'Adjust'!H314*'Input'!$H257*10</f>
        <v>0</v>
      </c>
      <c r="J111" s="38">
        <f>IF(B111&lt;&gt;0,0.1*D111/B111,"")</f>
        <v>0</v>
      </c>
      <c r="K111" s="47">
        <f>IF(C111&lt;&gt;0,D111/C111,"")</f>
        <v>0</v>
      </c>
      <c r="L111" s="38">
        <f>IF(B111&lt;&gt;0,0.1*E111/B111,0)</f>
        <v>0</v>
      </c>
      <c r="M111" s="43">
        <f>'Adjust'!B314*'Input'!$B257*10</f>
        <v>0</v>
      </c>
      <c r="N111" s="43">
        <f>'Adjust'!C314*'Input'!$C257*10</f>
        <v>0</v>
      </c>
      <c r="O111" s="43">
        <f>'Adjust'!D314*'Input'!$D257*10</f>
        <v>0</v>
      </c>
      <c r="P111" s="40">
        <f>IF(E111&lt;&gt;0,$M111/E111,"")</f>
        <v>0</v>
      </c>
      <c r="Q111" s="40">
        <f>IF(E111&lt;&gt;0,$N111/E111,"")</f>
        <v>0</v>
      </c>
      <c r="R111" s="40">
        <f>IF(E111&lt;&gt;0,$O111/E111,"")</f>
        <v>0</v>
      </c>
      <c r="S111" s="40">
        <f>IF(D111&lt;&gt;0,$F111/D111,"")</f>
        <v>0</v>
      </c>
      <c r="T111" s="40">
        <f>IF(D111&lt;&gt;0,$G111/D111,"")</f>
        <v>0</v>
      </c>
      <c r="U111" s="40">
        <f>IF(D111&lt;&gt;0,$H111/D111,"")</f>
        <v>0</v>
      </c>
      <c r="V111" s="40">
        <f>IF(D111&lt;&gt;0,$I111/D111,"")</f>
        <v>0</v>
      </c>
      <c r="W111" s="17"/>
    </row>
    <row r="112" spans="1:23">
      <c r="A112" s="4" t="s">
        <v>295</v>
      </c>
      <c r="B112" s="43">
        <f>'Input'!B258+'Input'!C258+'Input'!D258</f>
        <v>0</v>
      </c>
      <c r="C112" s="45">
        <f>'Input'!E258</f>
        <v>0</v>
      </c>
      <c r="D112" s="43">
        <f>0.01*'Input'!F$60*('Adjust'!$E315*'Input'!E258+'Adjust'!$F315*'Input'!F258+'Adjust'!$G315*'Input'!G258)+10*('Adjust'!$B315*'Input'!B258+'Adjust'!$C315*'Input'!C258+'Adjust'!$D315*'Input'!D258+'Adjust'!$H315*'Input'!H258)</f>
        <v>0</v>
      </c>
      <c r="E112" s="43">
        <f>10*('Adjust'!$B315*'Input'!B258+'Adjust'!$C315*'Input'!C258+'Adjust'!$D315*'Input'!D258)</f>
        <v>0</v>
      </c>
      <c r="F112" s="43">
        <f>'Adjust'!E315*'Input'!$F$60*'Input'!$E258/100</f>
        <v>0</v>
      </c>
      <c r="G112" s="43">
        <f>'Adjust'!F315*'Input'!$F$60*'Input'!$F258/100</f>
        <v>0</v>
      </c>
      <c r="H112" s="43">
        <f>'Adjust'!G315*'Input'!$F$60*'Input'!$G258/100</f>
        <v>0</v>
      </c>
      <c r="I112" s="43">
        <f>'Adjust'!H315*'Input'!$H258*10</f>
        <v>0</v>
      </c>
      <c r="J112" s="38">
        <f>IF(B112&lt;&gt;0,0.1*D112/B112,"")</f>
        <v>0</v>
      </c>
      <c r="K112" s="47">
        <f>IF(C112&lt;&gt;0,D112/C112,"")</f>
        <v>0</v>
      </c>
      <c r="L112" s="38">
        <f>IF(B112&lt;&gt;0,0.1*E112/B112,0)</f>
        <v>0</v>
      </c>
      <c r="M112" s="43">
        <f>'Adjust'!B315*'Input'!$B258*10</f>
        <v>0</v>
      </c>
      <c r="N112" s="43">
        <f>'Adjust'!C315*'Input'!$C258*10</f>
        <v>0</v>
      </c>
      <c r="O112" s="43">
        <f>'Adjust'!D315*'Input'!$D258*10</f>
        <v>0</v>
      </c>
      <c r="P112" s="40">
        <f>IF(E112&lt;&gt;0,$M112/E112,"")</f>
        <v>0</v>
      </c>
      <c r="Q112" s="40">
        <f>IF(E112&lt;&gt;0,$N112/E112,"")</f>
        <v>0</v>
      </c>
      <c r="R112" s="40">
        <f>IF(E112&lt;&gt;0,$O112/E112,"")</f>
        <v>0</v>
      </c>
      <c r="S112" s="40">
        <f>IF(D112&lt;&gt;0,$F112/D112,"")</f>
        <v>0</v>
      </c>
      <c r="T112" s="40">
        <f>IF(D112&lt;&gt;0,$G112/D112,"")</f>
        <v>0</v>
      </c>
      <c r="U112" s="40">
        <f>IF(D112&lt;&gt;0,$H112/D112,"")</f>
        <v>0</v>
      </c>
      <c r="V112" s="40">
        <f>IF(D112&lt;&gt;0,$I112/D112,"")</f>
        <v>0</v>
      </c>
      <c r="W112" s="17"/>
    </row>
    <row r="113" spans="1:23">
      <c r="A113" s="4" t="s">
        <v>296</v>
      </c>
      <c r="B113" s="43">
        <f>'Input'!B259+'Input'!C259+'Input'!D259</f>
        <v>0</v>
      </c>
      <c r="C113" s="45">
        <f>'Input'!E259</f>
        <v>0</v>
      </c>
      <c r="D113" s="43">
        <f>0.01*'Input'!F$60*('Adjust'!$E316*'Input'!E259+'Adjust'!$F316*'Input'!F259+'Adjust'!$G316*'Input'!G259)+10*('Adjust'!$B316*'Input'!B259+'Adjust'!$C316*'Input'!C259+'Adjust'!$D316*'Input'!D259+'Adjust'!$H316*'Input'!H259)</f>
        <v>0</v>
      </c>
      <c r="E113" s="43">
        <f>10*('Adjust'!$B316*'Input'!B259+'Adjust'!$C316*'Input'!C259+'Adjust'!$D316*'Input'!D259)</f>
        <v>0</v>
      </c>
      <c r="F113" s="43">
        <f>'Adjust'!E316*'Input'!$F$60*'Input'!$E259/100</f>
        <v>0</v>
      </c>
      <c r="G113" s="43">
        <f>'Adjust'!F316*'Input'!$F$60*'Input'!$F259/100</f>
        <v>0</v>
      </c>
      <c r="H113" s="43">
        <f>'Adjust'!G316*'Input'!$F$60*'Input'!$G259/100</f>
        <v>0</v>
      </c>
      <c r="I113" s="43">
        <f>'Adjust'!H316*'Input'!$H259*10</f>
        <v>0</v>
      </c>
      <c r="J113" s="38">
        <f>IF(B113&lt;&gt;0,0.1*D113/B113,"")</f>
        <v>0</v>
      </c>
      <c r="K113" s="47">
        <f>IF(C113&lt;&gt;0,D113/C113,"")</f>
        <v>0</v>
      </c>
      <c r="L113" s="38">
        <f>IF(B113&lt;&gt;0,0.1*E113/B113,0)</f>
        <v>0</v>
      </c>
      <c r="M113" s="43">
        <f>'Adjust'!B316*'Input'!$B259*10</f>
        <v>0</v>
      </c>
      <c r="N113" s="43">
        <f>'Adjust'!C316*'Input'!$C259*10</f>
        <v>0</v>
      </c>
      <c r="O113" s="43">
        <f>'Adjust'!D316*'Input'!$D259*10</f>
        <v>0</v>
      </c>
      <c r="P113" s="40">
        <f>IF(E113&lt;&gt;0,$M113/E113,"")</f>
        <v>0</v>
      </c>
      <c r="Q113" s="40">
        <f>IF(E113&lt;&gt;0,$N113/E113,"")</f>
        <v>0</v>
      </c>
      <c r="R113" s="40">
        <f>IF(E113&lt;&gt;0,$O113/E113,"")</f>
        <v>0</v>
      </c>
      <c r="S113" s="40">
        <f>IF(D113&lt;&gt;0,$F113/D113,"")</f>
        <v>0</v>
      </c>
      <c r="T113" s="40">
        <f>IF(D113&lt;&gt;0,$G113/D113,"")</f>
        <v>0</v>
      </c>
      <c r="U113" s="40">
        <f>IF(D113&lt;&gt;0,$H113/D113,"")</f>
        <v>0</v>
      </c>
      <c r="V113" s="40">
        <f>IF(D113&lt;&gt;0,$I113/D113,"")</f>
        <v>0</v>
      </c>
      <c r="W113" s="17"/>
    </row>
    <row r="114" spans="1:23">
      <c r="A114" s="29" t="s">
        <v>297</v>
      </c>
      <c r="W114" s="17"/>
    </row>
    <row r="115" spans="1:23">
      <c r="A115" s="4" t="s">
        <v>237</v>
      </c>
      <c r="B115" s="43">
        <f>'Input'!B261+'Input'!C261+'Input'!D261</f>
        <v>0</v>
      </c>
      <c r="C115" s="45">
        <f>'Input'!E261</f>
        <v>0</v>
      </c>
      <c r="D115" s="43">
        <f>0.01*'Input'!F$60*('Adjust'!$E318*'Input'!E261+'Adjust'!$F318*'Input'!F261+'Adjust'!$G318*'Input'!G261)+10*('Adjust'!$B318*'Input'!B261+'Adjust'!$C318*'Input'!C261+'Adjust'!$D318*'Input'!D261+'Adjust'!$H318*'Input'!H261)</f>
        <v>0</v>
      </c>
      <c r="E115" s="43">
        <f>10*('Adjust'!$B318*'Input'!B261+'Adjust'!$C318*'Input'!C261+'Adjust'!$D318*'Input'!D261)</f>
        <v>0</v>
      </c>
      <c r="F115" s="43">
        <f>'Adjust'!E318*'Input'!$F$60*'Input'!$E261/100</f>
        <v>0</v>
      </c>
      <c r="G115" s="43">
        <f>'Adjust'!F318*'Input'!$F$60*'Input'!$F261/100</f>
        <v>0</v>
      </c>
      <c r="H115" s="43">
        <f>'Adjust'!G318*'Input'!$F$60*'Input'!$G261/100</f>
        <v>0</v>
      </c>
      <c r="I115" s="43">
        <f>'Adjust'!H318*'Input'!$H261*10</f>
        <v>0</v>
      </c>
      <c r="J115" s="38">
        <f>IF(B115&lt;&gt;0,0.1*D115/B115,"")</f>
        <v>0</v>
      </c>
      <c r="K115" s="47">
        <f>IF(C115&lt;&gt;0,D115/C115,"")</f>
        <v>0</v>
      </c>
      <c r="L115" s="38">
        <f>IF(B115&lt;&gt;0,0.1*E115/B115,0)</f>
        <v>0</v>
      </c>
      <c r="M115" s="43">
        <f>'Adjust'!B318*'Input'!$B261*10</f>
        <v>0</v>
      </c>
      <c r="N115" s="43">
        <f>'Adjust'!C318*'Input'!$C261*10</f>
        <v>0</v>
      </c>
      <c r="O115" s="43">
        <f>'Adjust'!D318*'Input'!$D261*10</f>
        <v>0</v>
      </c>
      <c r="P115" s="40">
        <f>IF(E115&lt;&gt;0,$M115/E115,"")</f>
        <v>0</v>
      </c>
      <c r="Q115" s="40">
        <f>IF(E115&lt;&gt;0,$N115/E115,"")</f>
        <v>0</v>
      </c>
      <c r="R115" s="40">
        <f>IF(E115&lt;&gt;0,$O115/E115,"")</f>
        <v>0</v>
      </c>
      <c r="S115" s="40">
        <f>IF(D115&lt;&gt;0,$F115/D115,"")</f>
        <v>0</v>
      </c>
      <c r="T115" s="40">
        <f>IF(D115&lt;&gt;0,$G115/D115,"")</f>
        <v>0</v>
      </c>
      <c r="U115" s="40">
        <f>IF(D115&lt;&gt;0,$H115/D115,"")</f>
        <v>0</v>
      </c>
      <c r="V115" s="40">
        <f>IF(D115&lt;&gt;0,$I115/D115,"")</f>
        <v>0</v>
      </c>
      <c r="W115" s="17"/>
    </row>
    <row r="116" spans="1:23">
      <c r="A116" s="4" t="s">
        <v>298</v>
      </c>
      <c r="B116" s="43">
        <f>'Input'!B262+'Input'!C262+'Input'!D262</f>
        <v>0</v>
      </c>
      <c r="C116" s="45">
        <f>'Input'!E262</f>
        <v>0</v>
      </c>
      <c r="D116" s="43">
        <f>0.01*'Input'!F$60*('Adjust'!$E319*'Input'!E262+'Adjust'!$F319*'Input'!F262+'Adjust'!$G319*'Input'!G262)+10*('Adjust'!$B319*'Input'!B262+'Adjust'!$C319*'Input'!C262+'Adjust'!$D319*'Input'!D262+'Adjust'!$H319*'Input'!H262)</f>
        <v>0</v>
      </c>
      <c r="E116" s="43">
        <f>10*('Adjust'!$B319*'Input'!B262+'Adjust'!$C319*'Input'!C262+'Adjust'!$D319*'Input'!D262)</f>
        <v>0</v>
      </c>
      <c r="F116" s="43">
        <f>'Adjust'!E319*'Input'!$F$60*'Input'!$E262/100</f>
        <v>0</v>
      </c>
      <c r="G116" s="43">
        <f>'Adjust'!F319*'Input'!$F$60*'Input'!$F262/100</f>
        <v>0</v>
      </c>
      <c r="H116" s="43">
        <f>'Adjust'!G319*'Input'!$F$60*'Input'!$G262/100</f>
        <v>0</v>
      </c>
      <c r="I116" s="43">
        <f>'Adjust'!H319*'Input'!$H262*10</f>
        <v>0</v>
      </c>
      <c r="J116" s="38">
        <f>IF(B116&lt;&gt;0,0.1*D116/B116,"")</f>
        <v>0</v>
      </c>
      <c r="K116" s="47">
        <f>IF(C116&lt;&gt;0,D116/C116,"")</f>
        <v>0</v>
      </c>
      <c r="L116" s="38">
        <f>IF(B116&lt;&gt;0,0.1*E116/B116,0)</f>
        <v>0</v>
      </c>
      <c r="M116" s="43">
        <f>'Adjust'!B319*'Input'!$B262*10</f>
        <v>0</v>
      </c>
      <c r="N116" s="43">
        <f>'Adjust'!C319*'Input'!$C262*10</f>
        <v>0</v>
      </c>
      <c r="O116" s="43">
        <f>'Adjust'!D319*'Input'!$D262*10</f>
        <v>0</v>
      </c>
      <c r="P116" s="40">
        <f>IF(E116&lt;&gt;0,$M116/E116,"")</f>
        <v>0</v>
      </c>
      <c r="Q116" s="40">
        <f>IF(E116&lt;&gt;0,$N116/E116,"")</f>
        <v>0</v>
      </c>
      <c r="R116" s="40">
        <f>IF(E116&lt;&gt;0,$O116/E116,"")</f>
        <v>0</v>
      </c>
      <c r="S116" s="40">
        <f>IF(D116&lt;&gt;0,$F116/D116,"")</f>
        <v>0</v>
      </c>
      <c r="T116" s="40">
        <f>IF(D116&lt;&gt;0,$G116/D116,"")</f>
        <v>0</v>
      </c>
      <c r="U116" s="40">
        <f>IF(D116&lt;&gt;0,$H116/D116,"")</f>
        <v>0</v>
      </c>
      <c r="V116" s="40">
        <f>IF(D116&lt;&gt;0,$I116/D116,"")</f>
        <v>0</v>
      </c>
      <c r="W116" s="17"/>
    </row>
    <row r="117" spans="1:23">
      <c r="A117" s="4" t="s">
        <v>299</v>
      </c>
      <c r="B117" s="43">
        <f>'Input'!B263+'Input'!C263+'Input'!D263</f>
        <v>0</v>
      </c>
      <c r="C117" s="45">
        <f>'Input'!E263</f>
        <v>0</v>
      </c>
      <c r="D117" s="43">
        <f>0.01*'Input'!F$60*('Adjust'!$E320*'Input'!E263+'Adjust'!$F320*'Input'!F263+'Adjust'!$G320*'Input'!G263)+10*('Adjust'!$B320*'Input'!B263+'Adjust'!$C320*'Input'!C263+'Adjust'!$D320*'Input'!D263+'Adjust'!$H320*'Input'!H263)</f>
        <v>0</v>
      </c>
      <c r="E117" s="43">
        <f>10*('Adjust'!$B320*'Input'!B263+'Adjust'!$C320*'Input'!C263+'Adjust'!$D320*'Input'!D263)</f>
        <v>0</v>
      </c>
      <c r="F117" s="43">
        <f>'Adjust'!E320*'Input'!$F$60*'Input'!$E263/100</f>
        <v>0</v>
      </c>
      <c r="G117" s="43">
        <f>'Adjust'!F320*'Input'!$F$60*'Input'!$F263/100</f>
        <v>0</v>
      </c>
      <c r="H117" s="43">
        <f>'Adjust'!G320*'Input'!$F$60*'Input'!$G263/100</f>
        <v>0</v>
      </c>
      <c r="I117" s="43">
        <f>'Adjust'!H320*'Input'!$H263*10</f>
        <v>0</v>
      </c>
      <c r="J117" s="38">
        <f>IF(B117&lt;&gt;0,0.1*D117/B117,"")</f>
        <v>0</v>
      </c>
      <c r="K117" s="47">
        <f>IF(C117&lt;&gt;0,D117/C117,"")</f>
        <v>0</v>
      </c>
      <c r="L117" s="38">
        <f>IF(B117&lt;&gt;0,0.1*E117/B117,0)</f>
        <v>0</v>
      </c>
      <c r="M117" s="43">
        <f>'Adjust'!B320*'Input'!$B263*10</f>
        <v>0</v>
      </c>
      <c r="N117" s="43">
        <f>'Adjust'!C320*'Input'!$C263*10</f>
        <v>0</v>
      </c>
      <c r="O117" s="43">
        <f>'Adjust'!D320*'Input'!$D263*10</f>
        <v>0</v>
      </c>
      <c r="P117" s="40">
        <f>IF(E117&lt;&gt;0,$M117/E117,"")</f>
        <v>0</v>
      </c>
      <c r="Q117" s="40">
        <f>IF(E117&lt;&gt;0,$N117/E117,"")</f>
        <v>0</v>
      </c>
      <c r="R117" s="40">
        <f>IF(E117&lt;&gt;0,$O117/E117,"")</f>
        <v>0</v>
      </c>
      <c r="S117" s="40">
        <f>IF(D117&lt;&gt;0,$F117/D117,"")</f>
        <v>0</v>
      </c>
      <c r="T117" s="40">
        <f>IF(D117&lt;&gt;0,$G117/D117,"")</f>
        <v>0</v>
      </c>
      <c r="U117" s="40">
        <f>IF(D117&lt;&gt;0,$H117/D117,"")</f>
        <v>0</v>
      </c>
      <c r="V117" s="40">
        <f>IF(D117&lt;&gt;0,$I117/D117,"")</f>
        <v>0</v>
      </c>
      <c r="W117" s="17"/>
    </row>
    <row r="118" spans="1:23">
      <c r="A118" s="29" t="s">
        <v>300</v>
      </c>
      <c r="W118" s="17"/>
    </row>
    <row r="119" spans="1:23">
      <c r="A119" s="4" t="s">
        <v>195</v>
      </c>
      <c r="B119" s="43">
        <f>'Input'!B265+'Input'!C265+'Input'!D265</f>
        <v>0</v>
      </c>
      <c r="C119" s="45">
        <f>'Input'!E265</f>
        <v>0</v>
      </c>
      <c r="D119" s="43">
        <f>0.01*'Input'!F$60*('Adjust'!$E322*'Input'!E265+'Adjust'!$F322*'Input'!F265+'Adjust'!$G322*'Input'!G265)+10*('Adjust'!$B322*'Input'!B265+'Adjust'!$C322*'Input'!C265+'Adjust'!$D322*'Input'!D265+'Adjust'!$H322*'Input'!H265)</f>
        <v>0</v>
      </c>
      <c r="E119" s="43">
        <f>10*('Adjust'!$B322*'Input'!B265+'Adjust'!$C322*'Input'!C265+'Adjust'!$D322*'Input'!D265)</f>
        <v>0</v>
      </c>
      <c r="F119" s="43">
        <f>'Adjust'!E322*'Input'!$F$60*'Input'!$E265/100</f>
        <v>0</v>
      </c>
      <c r="G119" s="43">
        <f>'Adjust'!F322*'Input'!$F$60*'Input'!$F265/100</f>
        <v>0</v>
      </c>
      <c r="H119" s="43">
        <f>'Adjust'!G322*'Input'!$F$60*'Input'!$G265/100</f>
        <v>0</v>
      </c>
      <c r="I119" s="43">
        <f>'Adjust'!H322*'Input'!$H265*10</f>
        <v>0</v>
      </c>
      <c r="J119" s="38">
        <f>IF(B119&lt;&gt;0,0.1*D119/B119,"")</f>
        <v>0</v>
      </c>
      <c r="K119" s="47">
        <f>IF(C119&lt;&gt;0,D119/C119,"")</f>
        <v>0</v>
      </c>
      <c r="L119" s="38">
        <f>IF(B119&lt;&gt;0,0.1*E119/B119,0)</f>
        <v>0</v>
      </c>
      <c r="M119" s="43">
        <f>'Adjust'!B322*'Input'!$B265*10</f>
        <v>0</v>
      </c>
      <c r="N119" s="43">
        <f>'Adjust'!C322*'Input'!$C265*10</f>
        <v>0</v>
      </c>
      <c r="O119" s="43">
        <f>'Adjust'!D322*'Input'!$D265*10</f>
        <v>0</v>
      </c>
      <c r="P119" s="40">
        <f>IF(E119&lt;&gt;0,$M119/E119,"")</f>
        <v>0</v>
      </c>
      <c r="Q119" s="40">
        <f>IF(E119&lt;&gt;0,$N119/E119,"")</f>
        <v>0</v>
      </c>
      <c r="R119" s="40">
        <f>IF(E119&lt;&gt;0,$O119/E119,"")</f>
        <v>0</v>
      </c>
      <c r="S119" s="40">
        <f>IF(D119&lt;&gt;0,$F119/D119,"")</f>
        <v>0</v>
      </c>
      <c r="T119" s="40">
        <f>IF(D119&lt;&gt;0,$G119/D119,"")</f>
        <v>0</v>
      </c>
      <c r="U119" s="40">
        <f>IF(D119&lt;&gt;0,$H119/D119,"")</f>
        <v>0</v>
      </c>
      <c r="V119" s="40">
        <f>IF(D119&lt;&gt;0,$I119/D119,"")</f>
        <v>0</v>
      </c>
      <c r="W119" s="17"/>
    </row>
    <row r="120" spans="1:23">
      <c r="A120" s="4" t="s">
        <v>301</v>
      </c>
      <c r="B120" s="43">
        <f>'Input'!B266+'Input'!C266+'Input'!D266</f>
        <v>0</v>
      </c>
      <c r="C120" s="45">
        <f>'Input'!E266</f>
        <v>0</v>
      </c>
      <c r="D120" s="43">
        <f>0.01*'Input'!F$60*('Adjust'!$E323*'Input'!E266+'Adjust'!$F323*'Input'!F266+'Adjust'!$G323*'Input'!G266)+10*('Adjust'!$B323*'Input'!B266+'Adjust'!$C323*'Input'!C266+'Adjust'!$D323*'Input'!D266+'Adjust'!$H323*'Input'!H266)</f>
        <v>0</v>
      </c>
      <c r="E120" s="43">
        <f>10*('Adjust'!$B323*'Input'!B266+'Adjust'!$C323*'Input'!C266+'Adjust'!$D323*'Input'!D266)</f>
        <v>0</v>
      </c>
      <c r="F120" s="43">
        <f>'Adjust'!E323*'Input'!$F$60*'Input'!$E266/100</f>
        <v>0</v>
      </c>
      <c r="G120" s="43">
        <f>'Adjust'!F323*'Input'!$F$60*'Input'!$F266/100</f>
        <v>0</v>
      </c>
      <c r="H120" s="43">
        <f>'Adjust'!G323*'Input'!$F$60*'Input'!$G266/100</f>
        <v>0</v>
      </c>
      <c r="I120" s="43">
        <f>'Adjust'!H323*'Input'!$H266*10</f>
        <v>0</v>
      </c>
      <c r="J120" s="38">
        <f>IF(B120&lt;&gt;0,0.1*D120/B120,"")</f>
        <v>0</v>
      </c>
      <c r="K120" s="47">
        <f>IF(C120&lt;&gt;0,D120/C120,"")</f>
        <v>0</v>
      </c>
      <c r="L120" s="38">
        <f>IF(B120&lt;&gt;0,0.1*E120/B120,0)</f>
        <v>0</v>
      </c>
      <c r="M120" s="43">
        <f>'Adjust'!B323*'Input'!$B266*10</f>
        <v>0</v>
      </c>
      <c r="N120" s="43">
        <f>'Adjust'!C323*'Input'!$C266*10</f>
        <v>0</v>
      </c>
      <c r="O120" s="43">
        <f>'Adjust'!D323*'Input'!$D266*10</f>
        <v>0</v>
      </c>
      <c r="P120" s="40">
        <f>IF(E120&lt;&gt;0,$M120/E120,"")</f>
        <v>0</v>
      </c>
      <c r="Q120" s="40">
        <f>IF(E120&lt;&gt;0,$N120/E120,"")</f>
        <v>0</v>
      </c>
      <c r="R120" s="40">
        <f>IF(E120&lt;&gt;0,$O120/E120,"")</f>
        <v>0</v>
      </c>
      <c r="S120" s="40">
        <f>IF(D120&lt;&gt;0,$F120/D120,"")</f>
        <v>0</v>
      </c>
      <c r="T120" s="40">
        <f>IF(D120&lt;&gt;0,$G120/D120,"")</f>
        <v>0</v>
      </c>
      <c r="U120" s="40">
        <f>IF(D120&lt;&gt;0,$H120/D120,"")</f>
        <v>0</v>
      </c>
      <c r="V120" s="40">
        <f>IF(D120&lt;&gt;0,$I120/D120,"")</f>
        <v>0</v>
      </c>
      <c r="W120" s="17"/>
    </row>
    <row r="121" spans="1:23">
      <c r="A121" s="4" t="s">
        <v>302</v>
      </c>
      <c r="B121" s="43">
        <f>'Input'!B267+'Input'!C267+'Input'!D267</f>
        <v>0</v>
      </c>
      <c r="C121" s="45">
        <f>'Input'!E267</f>
        <v>0</v>
      </c>
      <c r="D121" s="43">
        <f>0.01*'Input'!F$60*('Adjust'!$E324*'Input'!E267+'Adjust'!$F324*'Input'!F267+'Adjust'!$G324*'Input'!G267)+10*('Adjust'!$B324*'Input'!B267+'Adjust'!$C324*'Input'!C267+'Adjust'!$D324*'Input'!D267+'Adjust'!$H324*'Input'!H267)</f>
        <v>0</v>
      </c>
      <c r="E121" s="43">
        <f>10*('Adjust'!$B324*'Input'!B267+'Adjust'!$C324*'Input'!C267+'Adjust'!$D324*'Input'!D267)</f>
        <v>0</v>
      </c>
      <c r="F121" s="43">
        <f>'Adjust'!E324*'Input'!$F$60*'Input'!$E267/100</f>
        <v>0</v>
      </c>
      <c r="G121" s="43">
        <f>'Adjust'!F324*'Input'!$F$60*'Input'!$F267/100</f>
        <v>0</v>
      </c>
      <c r="H121" s="43">
        <f>'Adjust'!G324*'Input'!$F$60*'Input'!$G267/100</f>
        <v>0</v>
      </c>
      <c r="I121" s="43">
        <f>'Adjust'!H324*'Input'!$H267*10</f>
        <v>0</v>
      </c>
      <c r="J121" s="38">
        <f>IF(B121&lt;&gt;0,0.1*D121/B121,"")</f>
        <v>0</v>
      </c>
      <c r="K121" s="47">
        <f>IF(C121&lt;&gt;0,D121/C121,"")</f>
        <v>0</v>
      </c>
      <c r="L121" s="38">
        <f>IF(B121&lt;&gt;0,0.1*E121/B121,0)</f>
        <v>0</v>
      </c>
      <c r="M121" s="43">
        <f>'Adjust'!B324*'Input'!$B267*10</f>
        <v>0</v>
      </c>
      <c r="N121" s="43">
        <f>'Adjust'!C324*'Input'!$C267*10</f>
        <v>0</v>
      </c>
      <c r="O121" s="43">
        <f>'Adjust'!D324*'Input'!$D267*10</f>
        <v>0</v>
      </c>
      <c r="P121" s="40">
        <f>IF(E121&lt;&gt;0,$M121/E121,"")</f>
        <v>0</v>
      </c>
      <c r="Q121" s="40">
        <f>IF(E121&lt;&gt;0,$N121/E121,"")</f>
        <v>0</v>
      </c>
      <c r="R121" s="40">
        <f>IF(E121&lt;&gt;0,$O121/E121,"")</f>
        <v>0</v>
      </c>
      <c r="S121" s="40">
        <f>IF(D121&lt;&gt;0,$F121/D121,"")</f>
        <v>0</v>
      </c>
      <c r="T121" s="40">
        <f>IF(D121&lt;&gt;0,$G121/D121,"")</f>
        <v>0</v>
      </c>
      <c r="U121" s="40">
        <f>IF(D121&lt;&gt;0,$H121/D121,"")</f>
        <v>0</v>
      </c>
      <c r="V121" s="40">
        <f>IF(D121&lt;&gt;0,$I121/D121,"")</f>
        <v>0</v>
      </c>
      <c r="W121" s="17"/>
    </row>
    <row r="122" spans="1:23">
      <c r="A122" s="29" t="s">
        <v>303</v>
      </c>
      <c r="W122" s="17"/>
    </row>
    <row r="123" spans="1:23">
      <c r="A123" s="4" t="s">
        <v>196</v>
      </c>
      <c r="B123" s="43">
        <f>'Input'!B269+'Input'!C269+'Input'!D269</f>
        <v>0</v>
      </c>
      <c r="C123" s="45">
        <f>'Input'!E269</f>
        <v>0</v>
      </c>
      <c r="D123" s="43">
        <f>0.01*'Input'!F$60*('Adjust'!$E326*'Input'!E269+'Adjust'!$F326*'Input'!F269+'Adjust'!$G326*'Input'!G269)+10*('Adjust'!$B326*'Input'!B269+'Adjust'!$C326*'Input'!C269+'Adjust'!$D326*'Input'!D269+'Adjust'!$H326*'Input'!H269)</f>
        <v>0</v>
      </c>
      <c r="E123" s="43">
        <f>10*('Adjust'!$B326*'Input'!B269+'Adjust'!$C326*'Input'!C269+'Adjust'!$D326*'Input'!D269)</f>
        <v>0</v>
      </c>
      <c r="F123" s="43">
        <f>'Adjust'!E326*'Input'!$F$60*'Input'!$E269/100</f>
        <v>0</v>
      </c>
      <c r="G123" s="43">
        <f>'Adjust'!F326*'Input'!$F$60*'Input'!$F269/100</f>
        <v>0</v>
      </c>
      <c r="H123" s="43">
        <f>'Adjust'!G326*'Input'!$F$60*'Input'!$G269/100</f>
        <v>0</v>
      </c>
      <c r="I123" s="43">
        <f>'Adjust'!H326*'Input'!$H269*10</f>
        <v>0</v>
      </c>
      <c r="J123" s="38">
        <f>IF(B123&lt;&gt;0,0.1*D123/B123,"")</f>
        <v>0</v>
      </c>
      <c r="K123" s="47">
        <f>IF(C123&lt;&gt;0,D123/C123,"")</f>
        <v>0</v>
      </c>
      <c r="L123" s="38">
        <f>IF(B123&lt;&gt;0,0.1*E123/B123,0)</f>
        <v>0</v>
      </c>
      <c r="M123" s="43">
        <f>'Adjust'!B326*'Input'!$B269*10</f>
        <v>0</v>
      </c>
      <c r="N123" s="43">
        <f>'Adjust'!C326*'Input'!$C269*10</f>
        <v>0</v>
      </c>
      <c r="O123" s="43">
        <f>'Adjust'!D326*'Input'!$D269*10</f>
        <v>0</v>
      </c>
      <c r="P123" s="40">
        <f>IF(E123&lt;&gt;0,$M123/E123,"")</f>
        <v>0</v>
      </c>
      <c r="Q123" s="40">
        <f>IF(E123&lt;&gt;0,$N123/E123,"")</f>
        <v>0</v>
      </c>
      <c r="R123" s="40">
        <f>IF(E123&lt;&gt;0,$O123/E123,"")</f>
        <v>0</v>
      </c>
      <c r="S123" s="40">
        <f>IF(D123&lt;&gt;0,$F123/D123,"")</f>
        <v>0</v>
      </c>
      <c r="T123" s="40">
        <f>IF(D123&lt;&gt;0,$G123/D123,"")</f>
        <v>0</v>
      </c>
      <c r="U123" s="40">
        <f>IF(D123&lt;&gt;0,$H123/D123,"")</f>
        <v>0</v>
      </c>
      <c r="V123" s="40">
        <f>IF(D123&lt;&gt;0,$I123/D123,"")</f>
        <v>0</v>
      </c>
      <c r="W123" s="17"/>
    </row>
    <row r="124" spans="1:23">
      <c r="A124" s="4" t="s">
        <v>304</v>
      </c>
      <c r="B124" s="43">
        <f>'Input'!B270+'Input'!C270+'Input'!D270</f>
        <v>0</v>
      </c>
      <c r="C124" s="45">
        <f>'Input'!E270</f>
        <v>0</v>
      </c>
      <c r="D124" s="43">
        <f>0.01*'Input'!F$60*('Adjust'!$E327*'Input'!E270+'Adjust'!$F327*'Input'!F270+'Adjust'!$G327*'Input'!G270)+10*('Adjust'!$B327*'Input'!B270+'Adjust'!$C327*'Input'!C270+'Adjust'!$D327*'Input'!D270+'Adjust'!$H327*'Input'!H270)</f>
        <v>0</v>
      </c>
      <c r="E124" s="43">
        <f>10*('Adjust'!$B327*'Input'!B270+'Adjust'!$C327*'Input'!C270+'Adjust'!$D327*'Input'!D270)</f>
        <v>0</v>
      </c>
      <c r="F124" s="43">
        <f>'Adjust'!E327*'Input'!$F$60*'Input'!$E270/100</f>
        <v>0</v>
      </c>
      <c r="G124" s="43">
        <f>'Adjust'!F327*'Input'!$F$60*'Input'!$F270/100</f>
        <v>0</v>
      </c>
      <c r="H124" s="43">
        <f>'Adjust'!G327*'Input'!$F$60*'Input'!$G270/100</f>
        <v>0</v>
      </c>
      <c r="I124" s="43">
        <f>'Adjust'!H327*'Input'!$H270*10</f>
        <v>0</v>
      </c>
      <c r="J124" s="38">
        <f>IF(B124&lt;&gt;0,0.1*D124/B124,"")</f>
        <v>0</v>
      </c>
      <c r="K124" s="47">
        <f>IF(C124&lt;&gt;0,D124/C124,"")</f>
        <v>0</v>
      </c>
      <c r="L124" s="38">
        <f>IF(B124&lt;&gt;0,0.1*E124/B124,0)</f>
        <v>0</v>
      </c>
      <c r="M124" s="43">
        <f>'Adjust'!B327*'Input'!$B270*10</f>
        <v>0</v>
      </c>
      <c r="N124" s="43">
        <f>'Adjust'!C327*'Input'!$C270*10</f>
        <v>0</v>
      </c>
      <c r="O124" s="43">
        <f>'Adjust'!D327*'Input'!$D270*10</f>
        <v>0</v>
      </c>
      <c r="P124" s="40">
        <f>IF(E124&lt;&gt;0,$M124/E124,"")</f>
        <v>0</v>
      </c>
      <c r="Q124" s="40">
        <f>IF(E124&lt;&gt;0,$N124/E124,"")</f>
        <v>0</v>
      </c>
      <c r="R124" s="40">
        <f>IF(E124&lt;&gt;0,$O124/E124,"")</f>
        <v>0</v>
      </c>
      <c r="S124" s="40">
        <f>IF(D124&lt;&gt;0,$F124/D124,"")</f>
        <v>0</v>
      </c>
      <c r="T124" s="40">
        <f>IF(D124&lt;&gt;0,$G124/D124,"")</f>
        <v>0</v>
      </c>
      <c r="U124" s="40">
        <f>IF(D124&lt;&gt;0,$H124/D124,"")</f>
        <v>0</v>
      </c>
      <c r="V124" s="40">
        <f>IF(D124&lt;&gt;0,$I124/D124,"")</f>
        <v>0</v>
      </c>
      <c r="W124" s="17"/>
    </row>
    <row r="125" spans="1:23">
      <c r="A125" s="29" t="s">
        <v>305</v>
      </c>
      <c r="W125" s="17"/>
    </row>
    <row r="126" spans="1:23">
      <c r="A126" s="4" t="s">
        <v>197</v>
      </c>
      <c r="B126" s="43">
        <f>'Input'!B272+'Input'!C272+'Input'!D272</f>
        <v>0</v>
      </c>
      <c r="C126" s="45">
        <f>'Input'!E272</f>
        <v>0</v>
      </c>
      <c r="D126" s="43">
        <f>0.01*'Input'!F$60*('Adjust'!$E329*'Input'!E272+'Adjust'!$F329*'Input'!F272+'Adjust'!$G329*'Input'!G272)+10*('Adjust'!$B329*'Input'!B272+'Adjust'!$C329*'Input'!C272+'Adjust'!$D329*'Input'!D272+'Adjust'!$H329*'Input'!H272)</f>
        <v>0</v>
      </c>
      <c r="E126" s="43">
        <f>10*('Adjust'!$B329*'Input'!B272+'Adjust'!$C329*'Input'!C272+'Adjust'!$D329*'Input'!D272)</f>
        <v>0</v>
      </c>
      <c r="F126" s="43">
        <f>'Adjust'!E329*'Input'!$F$60*'Input'!$E272/100</f>
        <v>0</v>
      </c>
      <c r="G126" s="43">
        <f>'Adjust'!F329*'Input'!$F$60*'Input'!$F272/100</f>
        <v>0</v>
      </c>
      <c r="H126" s="43">
        <f>'Adjust'!G329*'Input'!$F$60*'Input'!$G272/100</f>
        <v>0</v>
      </c>
      <c r="I126" s="43">
        <f>'Adjust'!H329*'Input'!$H272*10</f>
        <v>0</v>
      </c>
      <c r="J126" s="38">
        <f>IF(B126&lt;&gt;0,0.1*D126/B126,"")</f>
        <v>0</v>
      </c>
      <c r="K126" s="47">
        <f>IF(C126&lt;&gt;0,D126/C126,"")</f>
        <v>0</v>
      </c>
      <c r="L126" s="38">
        <f>IF(B126&lt;&gt;0,0.1*E126/B126,0)</f>
        <v>0</v>
      </c>
      <c r="M126" s="43">
        <f>'Adjust'!B329*'Input'!$B272*10</f>
        <v>0</v>
      </c>
      <c r="N126" s="43">
        <f>'Adjust'!C329*'Input'!$C272*10</f>
        <v>0</v>
      </c>
      <c r="O126" s="43">
        <f>'Adjust'!D329*'Input'!$D272*10</f>
        <v>0</v>
      </c>
      <c r="P126" s="40">
        <f>IF(E126&lt;&gt;0,$M126/E126,"")</f>
        <v>0</v>
      </c>
      <c r="Q126" s="40">
        <f>IF(E126&lt;&gt;0,$N126/E126,"")</f>
        <v>0</v>
      </c>
      <c r="R126" s="40">
        <f>IF(E126&lt;&gt;0,$O126/E126,"")</f>
        <v>0</v>
      </c>
      <c r="S126" s="40">
        <f>IF(D126&lt;&gt;0,$F126/D126,"")</f>
        <v>0</v>
      </c>
      <c r="T126" s="40">
        <f>IF(D126&lt;&gt;0,$G126/D126,"")</f>
        <v>0</v>
      </c>
      <c r="U126" s="40">
        <f>IF(D126&lt;&gt;0,$H126/D126,"")</f>
        <v>0</v>
      </c>
      <c r="V126" s="40">
        <f>IF(D126&lt;&gt;0,$I126/D126,"")</f>
        <v>0</v>
      </c>
      <c r="W126" s="17"/>
    </row>
    <row r="127" spans="1:23">
      <c r="A127" s="4" t="s">
        <v>306</v>
      </c>
      <c r="B127" s="43">
        <f>'Input'!B273+'Input'!C273+'Input'!D273</f>
        <v>0</v>
      </c>
      <c r="C127" s="45">
        <f>'Input'!E273</f>
        <v>0</v>
      </c>
      <c r="D127" s="43">
        <f>0.01*'Input'!F$60*('Adjust'!$E330*'Input'!E273+'Adjust'!$F330*'Input'!F273+'Adjust'!$G330*'Input'!G273)+10*('Adjust'!$B330*'Input'!B273+'Adjust'!$C330*'Input'!C273+'Adjust'!$D330*'Input'!D273+'Adjust'!$H330*'Input'!H273)</f>
        <v>0</v>
      </c>
      <c r="E127" s="43">
        <f>10*('Adjust'!$B330*'Input'!B273+'Adjust'!$C330*'Input'!C273+'Adjust'!$D330*'Input'!D273)</f>
        <v>0</v>
      </c>
      <c r="F127" s="43">
        <f>'Adjust'!E330*'Input'!$F$60*'Input'!$E273/100</f>
        <v>0</v>
      </c>
      <c r="G127" s="43">
        <f>'Adjust'!F330*'Input'!$F$60*'Input'!$F273/100</f>
        <v>0</v>
      </c>
      <c r="H127" s="43">
        <f>'Adjust'!G330*'Input'!$F$60*'Input'!$G273/100</f>
        <v>0</v>
      </c>
      <c r="I127" s="43">
        <f>'Adjust'!H330*'Input'!$H273*10</f>
        <v>0</v>
      </c>
      <c r="J127" s="38">
        <f>IF(B127&lt;&gt;0,0.1*D127/B127,"")</f>
        <v>0</v>
      </c>
      <c r="K127" s="47">
        <f>IF(C127&lt;&gt;0,D127/C127,"")</f>
        <v>0</v>
      </c>
      <c r="L127" s="38">
        <f>IF(B127&lt;&gt;0,0.1*E127/B127,0)</f>
        <v>0</v>
      </c>
      <c r="M127" s="43">
        <f>'Adjust'!B330*'Input'!$B273*10</f>
        <v>0</v>
      </c>
      <c r="N127" s="43">
        <f>'Adjust'!C330*'Input'!$C273*10</f>
        <v>0</v>
      </c>
      <c r="O127" s="43">
        <f>'Adjust'!D330*'Input'!$D273*10</f>
        <v>0</v>
      </c>
      <c r="P127" s="40">
        <f>IF(E127&lt;&gt;0,$M127/E127,"")</f>
        <v>0</v>
      </c>
      <c r="Q127" s="40">
        <f>IF(E127&lt;&gt;0,$N127/E127,"")</f>
        <v>0</v>
      </c>
      <c r="R127" s="40">
        <f>IF(E127&lt;&gt;0,$O127/E127,"")</f>
        <v>0</v>
      </c>
      <c r="S127" s="40">
        <f>IF(D127&lt;&gt;0,$F127/D127,"")</f>
        <v>0</v>
      </c>
      <c r="T127" s="40">
        <f>IF(D127&lt;&gt;0,$G127/D127,"")</f>
        <v>0</v>
      </c>
      <c r="U127" s="40">
        <f>IF(D127&lt;&gt;0,$H127/D127,"")</f>
        <v>0</v>
      </c>
      <c r="V127" s="40">
        <f>IF(D127&lt;&gt;0,$I127/D127,"")</f>
        <v>0</v>
      </c>
      <c r="W127" s="17"/>
    </row>
    <row r="128" spans="1:23">
      <c r="A128" s="4" t="s">
        <v>307</v>
      </c>
      <c r="B128" s="43">
        <f>'Input'!B274+'Input'!C274+'Input'!D274</f>
        <v>0</v>
      </c>
      <c r="C128" s="45">
        <f>'Input'!E274</f>
        <v>0</v>
      </c>
      <c r="D128" s="43">
        <f>0.01*'Input'!F$60*('Adjust'!$E331*'Input'!E274+'Adjust'!$F331*'Input'!F274+'Adjust'!$G331*'Input'!G274)+10*('Adjust'!$B331*'Input'!B274+'Adjust'!$C331*'Input'!C274+'Adjust'!$D331*'Input'!D274+'Adjust'!$H331*'Input'!H274)</f>
        <v>0</v>
      </c>
      <c r="E128" s="43">
        <f>10*('Adjust'!$B331*'Input'!B274+'Adjust'!$C331*'Input'!C274+'Adjust'!$D331*'Input'!D274)</f>
        <v>0</v>
      </c>
      <c r="F128" s="43">
        <f>'Adjust'!E331*'Input'!$F$60*'Input'!$E274/100</f>
        <v>0</v>
      </c>
      <c r="G128" s="43">
        <f>'Adjust'!F331*'Input'!$F$60*'Input'!$F274/100</f>
        <v>0</v>
      </c>
      <c r="H128" s="43">
        <f>'Adjust'!G331*'Input'!$F$60*'Input'!$G274/100</f>
        <v>0</v>
      </c>
      <c r="I128" s="43">
        <f>'Adjust'!H331*'Input'!$H274*10</f>
        <v>0</v>
      </c>
      <c r="J128" s="38">
        <f>IF(B128&lt;&gt;0,0.1*D128/B128,"")</f>
        <v>0</v>
      </c>
      <c r="K128" s="47">
        <f>IF(C128&lt;&gt;0,D128/C128,"")</f>
        <v>0</v>
      </c>
      <c r="L128" s="38">
        <f>IF(B128&lt;&gt;0,0.1*E128/B128,0)</f>
        <v>0</v>
      </c>
      <c r="M128" s="43">
        <f>'Adjust'!B331*'Input'!$B274*10</f>
        <v>0</v>
      </c>
      <c r="N128" s="43">
        <f>'Adjust'!C331*'Input'!$C274*10</f>
        <v>0</v>
      </c>
      <c r="O128" s="43">
        <f>'Adjust'!D331*'Input'!$D274*10</f>
        <v>0</v>
      </c>
      <c r="P128" s="40">
        <f>IF(E128&lt;&gt;0,$M128/E128,"")</f>
        <v>0</v>
      </c>
      <c r="Q128" s="40">
        <f>IF(E128&lt;&gt;0,$N128/E128,"")</f>
        <v>0</v>
      </c>
      <c r="R128" s="40">
        <f>IF(E128&lt;&gt;0,$O128/E128,"")</f>
        <v>0</v>
      </c>
      <c r="S128" s="40">
        <f>IF(D128&lt;&gt;0,$F128/D128,"")</f>
        <v>0</v>
      </c>
      <c r="T128" s="40">
        <f>IF(D128&lt;&gt;0,$G128/D128,"")</f>
        <v>0</v>
      </c>
      <c r="U128" s="40">
        <f>IF(D128&lt;&gt;0,$H128/D128,"")</f>
        <v>0</v>
      </c>
      <c r="V128" s="40">
        <f>IF(D128&lt;&gt;0,$I128/D128,"")</f>
        <v>0</v>
      </c>
      <c r="W128" s="17"/>
    </row>
    <row r="129" spans="1:23">
      <c r="A129" s="29" t="s">
        <v>308</v>
      </c>
      <c r="W129" s="17"/>
    </row>
    <row r="130" spans="1:23">
      <c r="A130" s="4" t="s">
        <v>198</v>
      </c>
      <c r="B130" s="43">
        <f>'Input'!B276+'Input'!C276+'Input'!D276</f>
        <v>0</v>
      </c>
      <c r="C130" s="45">
        <f>'Input'!E276</f>
        <v>0</v>
      </c>
      <c r="D130" s="43">
        <f>0.01*'Input'!F$60*('Adjust'!$E333*'Input'!E276+'Adjust'!$F333*'Input'!F276+'Adjust'!$G333*'Input'!G276)+10*('Adjust'!$B333*'Input'!B276+'Adjust'!$C333*'Input'!C276+'Adjust'!$D333*'Input'!D276+'Adjust'!$H333*'Input'!H276)</f>
        <v>0</v>
      </c>
      <c r="E130" s="43">
        <f>10*('Adjust'!$B333*'Input'!B276+'Adjust'!$C333*'Input'!C276+'Adjust'!$D333*'Input'!D276)</f>
        <v>0</v>
      </c>
      <c r="F130" s="43">
        <f>'Adjust'!E333*'Input'!$F$60*'Input'!$E276/100</f>
        <v>0</v>
      </c>
      <c r="G130" s="43">
        <f>'Adjust'!F333*'Input'!$F$60*'Input'!$F276/100</f>
        <v>0</v>
      </c>
      <c r="H130" s="43">
        <f>'Adjust'!G333*'Input'!$F$60*'Input'!$G276/100</f>
        <v>0</v>
      </c>
      <c r="I130" s="43">
        <f>'Adjust'!H333*'Input'!$H276*10</f>
        <v>0</v>
      </c>
      <c r="J130" s="38">
        <f>IF(B130&lt;&gt;0,0.1*D130/B130,"")</f>
        <v>0</v>
      </c>
      <c r="K130" s="47">
        <f>IF(C130&lt;&gt;0,D130/C130,"")</f>
        <v>0</v>
      </c>
      <c r="L130" s="38">
        <f>IF(B130&lt;&gt;0,0.1*E130/B130,0)</f>
        <v>0</v>
      </c>
      <c r="M130" s="43">
        <f>'Adjust'!B333*'Input'!$B276*10</f>
        <v>0</v>
      </c>
      <c r="N130" s="43">
        <f>'Adjust'!C333*'Input'!$C276*10</f>
        <v>0</v>
      </c>
      <c r="O130" s="43">
        <f>'Adjust'!D333*'Input'!$D276*10</f>
        <v>0</v>
      </c>
      <c r="P130" s="40">
        <f>IF(E130&lt;&gt;0,$M130/E130,"")</f>
        <v>0</v>
      </c>
      <c r="Q130" s="40">
        <f>IF(E130&lt;&gt;0,$N130/E130,"")</f>
        <v>0</v>
      </c>
      <c r="R130" s="40">
        <f>IF(E130&lt;&gt;0,$O130/E130,"")</f>
        <v>0</v>
      </c>
      <c r="S130" s="40">
        <f>IF(D130&lt;&gt;0,$F130/D130,"")</f>
        <v>0</v>
      </c>
      <c r="T130" s="40">
        <f>IF(D130&lt;&gt;0,$G130/D130,"")</f>
        <v>0</v>
      </c>
      <c r="U130" s="40">
        <f>IF(D130&lt;&gt;0,$H130/D130,"")</f>
        <v>0</v>
      </c>
      <c r="V130" s="40">
        <f>IF(D130&lt;&gt;0,$I130/D130,"")</f>
        <v>0</v>
      </c>
      <c r="W130" s="17"/>
    </row>
    <row r="131" spans="1:23">
      <c r="A131" s="29" t="s">
        <v>309</v>
      </c>
      <c r="W131" s="17"/>
    </row>
    <row r="132" spans="1:23">
      <c r="A132" s="4" t="s">
        <v>199</v>
      </c>
      <c r="B132" s="43">
        <f>'Input'!B278+'Input'!C278+'Input'!D278</f>
        <v>0</v>
      </c>
      <c r="C132" s="45">
        <f>'Input'!E278</f>
        <v>0</v>
      </c>
      <c r="D132" s="43">
        <f>0.01*'Input'!F$60*('Adjust'!$E335*'Input'!E278+'Adjust'!$F335*'Input'!F278+'Adjust'!$G335*'Input'!G278)+10*('Adjust'!$B335*'Input'!B278+'Adjust'!$C335*'Input'!C278+'Adjust'!$D335*'Input'!D278+'Adjust'!$H335*'Input'!H278)</f>
        <v>0</v>
      </c>
      <c r="E132" s="43">
        <f>10*('Adjust'!$B335*'Input'!B278+'Adjust'!$C335*'Input'!C278+'Adjust'!$D335*'Input'!D278)</f>
        <v>0</v>
      </c>
      <c r="F132" s="43">
        <f>'Adjust'!E335*'Input'!$F$60*'Input'!$E278/100</f>
        <v>0</v>
      </c>
      <c r="G132" s="43">
        <f>'Adjust'!F335*'Input'!$F$60*'Input'!$F278/100</f>
        <v>0</v>
      </c>
      <c r="H132" s="43">
        <f>'Adjust'!G335*'Input'!$F$60*'Input'!$G278/100</f>
        <v>0</v>
      </c>
      <c r="I132" s="43">
        <f>'Adjust'!H335*'Input'!$H278*10</f>
        <v>0</v>
      </c>
      <c r="J132" s="38">
        <f>IF(B132&lt;&gt;0,0.1*D132/B132,"")</f>
        <v>0</v>
      </c>
      <c r="K132" s="47">
        <f>IF(C132&lt;&gt;0,D132/C132,"")</f>
        <v>0</v>
      </c>
      <c r="L132" s="38">
        <f>IF(B132&lt;&gt;0,0.1*E132/B132,0)</f>
        <v>0</v>
      </c>
      <c r="M132" s="43">
        <f>'Adjust'!B335*'Input'!$B278*10</f>
        <v>0</v>
      </c>
      <c r="N132" s="43">
        <f>'Adjust'!C335*'Input'!$C278*10</f>
        <v>0</v>
      </c>
      <c r="O132" s="43">
        <f>'Adjust'!D335*'Input'!$D278*10</f>
        <v>0</v>
      </c>
      <c r="P132" s="40">
        <f>IF(E132&lt;&gt;0,$M132/E132,"")</f>
        <v>0</v>
      </c>
      <c r="Q132" s="40">
        <f>IF(E132&lt;&gt;0,$N132/E132,"")</f>
        <v>0</v>
      </c>
      <c r="R132" s="40">
        <f>IF(E132&lt;&gt;0,$O132/E132,"")</f>
        <v>0</v>
      </c>
      <c r="S132" s="40">
        <f>IF(D132&lt;&gt;0,$F132/D132,"")</f>
        <v>0</v>
      </c>
      <c r="T132" s="40">
        <f>IF(D132&lt;&gt;0,$G132/D132,"")</f>
        <v>0</v>
      </c>
      <c r="U132" s="40">
        <f>IF(D132&lt;&gt;0,$H132/D132,"")</f>
        <v>0</v>
      </c>
      <c r="V132" s="40">
        <f>IF(D132&lt;&gt;0,$I132/D132,"")</f>
        <v>0</v>
      </c>
      <c r="W132" s="17"/>
    </row>
    <row r="133" spans="1:23">
      <c r="A133" s="4" t="s">
        <v>310</v>
      </c>
      <c r="B133" s="43">
        <f>'Input'!B279+'Input'!C279+'Input'!D279</f>
        <v>0</v>
      </c>
      <c r="C133" s="45">
        <f>'Input'!E279</f>
        <v>0</v>
      </c>
      <c r="D133" s="43">
        <f>0.01*'Input'!F$60*('Adjust'!$E336*'Input'!E279+'Adjust'!$F336*'Input'!F279+'Adjust'!$G336*'Input'!G279)+10*('Adjust'!$B336*'Input'!B279+'Adjust'!$C336*'Input'!C279+'Adjust'!$D336*'Input'!D279+'Adjust'!$H336*'Input'!H279)</f>
        <v>0</v>
      </c>
      <c r="E133" s="43">
        <f>10*('Adjust'!$B336*'Input'!B279+'Adjust'!$C336*'Input'!C279+'Adjust'!$D336*'Input'!D279)</f>
        <v>0</v>
      </c>
      <c r="F133" s="43">
        <f>'Adjust'!E336*'Input'!$F$60*'Input'!$E279/100</f>
        <v>0</v>
      </c>
      <c r="G133" s="43">
        <f>'Adjust'!F336*'Input'!$F$60*'Input'!$F279/100</f>
        <v>0</v>
      </c>
      <c r="H133" s="43">
        <f>'Adjust'!G336*'Input'!$F$60*'Input'!$G279/100</f>
        <v>0</v>
      </c>
      <c r="I133" s="43">
        <f>'Adjust'!H336*'Input'!$H279*10</f>
        <v>0</v>
      </c>
      <c r="J133" s="38">
        <f>IF(B133&lt;&gt;0,0.1*D133/B133,"")</f>
        <v>0</v>
      </c>
      <c r="K133" s="47">
        <f>IF(C133&lt;&gt;0,D133/C133,"")</f>
        <v>0</v>
      </c>
      <c r="L133" s="38">
        <f>IF(B133&lt;&gt;0,0.1*E133/B133,0)</f>
        <v>0</v>
      </c>
      <c r="M133" s="43">
        <f>'Adjust'!B336*'Input'!$B279*10</f>
        <v>0</v>
      </c>
      <c r="N133" s="43">
        <f>'Adjust'!C336*'Input'!$C279*10</f>
        <v>0</v>
      </c>
      <c r="O133" s="43">
        <f>'Adjust'!D336*'Input'!$D279*10</f>
        <v>0</v>
      </c>
      <c r="P133" s="40">
        <f>IF(E133&lt;&gt;0,$M133/E133,"")</f>
        <v>0</v>
      </c>
      <c r="Q133" s="40">
        <f>IF(E133&lt;&gt;0,$N133/E133,"")</f>
        <v>0</v>
      </c>
      <c r="R133" s="40">
        <f>IF(E133&lt;&gt;0,$O133/E133,"")</f>
        <v>0</v>
      </c>
      <c r="S133" s="40">
        <f>IF(D133&lt;&gt;0,$F133/D133,"")</f>
        <v>0</v>
      </c>
      <c r="T133" s="40">
        <f>IF(D133&lt;&gt;0,$G133/D133,"")</f>
        <v>0</v>
      </c>
      <c r="U133" s="40">
        <f>IF(D133&lt;&gt;0,$H133/D133,"")</f>
        <v>0</v>
      </c>
      <c r="V133" s="40">
        <f>IF(D133&lt;&gt;0,$I133/D133,"")</f>
        <v>0</v>
      </c>
      <c r="W133" s="17"/>
    </row>
    <row r="134" spans="1:23">
      <c r="A134" s="4" t="s">
        <v>311</v>
      </c>
      <c r="B134" s="43">
        <f>'Input'!B280+'Input'!C280+'Input'!D280</f>
        <v>0</v>
      </c>
      <c r="C134" s="45">
        <f>'Input'!E280</f>
        <v>0</v>
      </c>
      <c r="D134" s="43">
        <f>0.01*'Input'!F$60*('Adjust'!$E337*'Input'!E280+'Adjust'!$F337*'Input'!F280+'Adjust'!$G337*'Input'!G280)+10*('Adjust'!$B337*'Input'!B280+'Adjust'!$C337*'Input'!C280+'Adjust'!$D337*'Input'!D280+'Adjust'!$H337*'Input'!H280)</f>
        <v>0</v>
      </c>
      <c r="E134" s="43">
        <f>10*('Adjust'!$B337*'Input'!B280+'Adjust'!$C337*'Input'!C280+'Adjust'!$D337*'Input'!D280)</f>
        <v>0</v>
      </c>
      <c r="F134" s="43">
        <f>'Adjust'!E337*'Input'!$F$60*'Input'!$E280/100</f>
        <v>0</v>
      </c>
      <c r="G134" s="43">
        <f>'Adjust'!F337*'Input'!$F$60*'Input'!$F280/100</f>
        <v>0</v>
      </c>
      <c r="H134" s="43">
        <f>'Adjust'!G337*'Input'!$F$60*'Input'!$G280/100</f>
        <v>0</v>
      </c>
      <c r="I134" s="43">
        <f>'Adjust'!H337*'Input'!$H280*10</f>
        <v>0</v>
      </c>
      <c r="J134" s="38">
        <f>IF(B134&lt;&gt;0,0.1*D134/B134,"")</f>
        <v>0</v>
      </c>
      <c r="K134" s="47">
        <f>IF(C134&lt;&gt;0,D134/C134,"")</f>
        <v>0</v>
      </c>
      <c r="L134" s="38">
        <f>IF(B134&lt;&gt;0,0.1*E134/B134,0)</f>
        <v>0</v>
      </c>
      <c r="M134" s="43">
        <f>'Adjust'!B337*'Input'!$B280*10</f>
        <v>0</v>
      </c>
      <c r="N134" s="43">
        <f>'Adjust'!C337*'Input'!$C280*10</f>
        <v>0</v>
      </c>
      <c r="O134" s="43">
        <f>'Adjust'!D337*'Input'!$D280*10</f>
        <v>0</v>
      </c>
      <c r="P134" s="40">
        <f>IF(E134&lt;&gt;0,$M134/E134,"")</f>
        <v>0</v>
      </c>
      <c r="Q134" s="40">
        <f>IF(E134&lt;&gt;0,$N134/E134,"")</f>
        <v>0</v>
      </c>
      <c r="R134" s="40">
        <f>IF(E134&lt;&gt;0,$O134/E134,"")</f>
        <v>0</v>
      </c>
      <c r="S134" s="40">
        <f>IF(D134&lt;&gt;0,$F134/D134,"")</f>
        <v>0</v>
      </c>
      <c r="T134" s="40">
        <f>IF(D134&lt;&gt;0,$G134/D134,"")</f>
        <v>0</v>
      </c>
      <c r="U134" s="40">
        <f>IF(D134&lt;&gt;0,$H134/D134,"")</f>
        <v>0</v>
      </c>
      <c r="V134" s="40">
        <f>IF(D134&lt;&gt;0,$I134/D134,"")</f>
        <v>0</v>
      </c>
      <c r="W134" s="17"/>
    </row>
    <row r="135" spans="1:23">
      <c r="A135" s="29" t="s">
        <v>312</v>
      </c>
      <c r="W135" s="17"/>
    </row>
    <row r="136" spans="1:23">
      <c r="A136" s="4" t="s">
        <v>200</v>
      </c>
      <c r="B136" s="43">
        <f>'Input'!B282+'Input'!C282+'Input'!D282</f>
        <v>0</v>
      </c>
      <c r="C136" s="45">
        <f>'Input'!E282</f>
        <v>0</v>
      </c>
      <c r="D136" s="43">
        <f>0.01*'Input'!F$60*('Adjust'!$E339*'Input'!E282+'Adjust'!$F339*'Input'!F282+'Adjust'!$G339*'Input'!G282)+10*('Adjust'!$B339*'Input'!B282+'Adjust'!$C339*'Input'!C282+'Adjust'!$D339*'Input'!D282+'Adjust'!$H339*'Input'!H282)</f>
        <v>0</v>
      </c>
      <c r="E136" s="43">
        <f>10*('Adjust'!$B339*'Input'!B282+'Adjust'!$C339*'Input'!C282+'Adjust'!$D339*'Input'!D282)</f>
        <v>0</v>
      </c>
      <c r="F136" s="43">
        <f>'Adjust'!E339*'Input'!$F$60*'Input'!$E282/100</f>
        <v>0</v>
      </c>
      <c r="G136" s="43">
        <f>'Adjust'!F339*'Input'!$F$60*'Input'!$F282/100</f>
        <v>0</v>
      </c>
      <c r="H136" s="43">
        <f>'Adjust'!G339*'Input'!$F$60*'Input'!$G282/100</f>
        <v>0</v>
      </c>
      <c r="I136" s="43">
        <f>'Adjust'!H339*'Input'!$H282*10</f>
        <v>0</v>
      </c>
      <c r="J136" s="38">
        <f>IF(B136&lt;&gt;0,0.1*D136/B136,"")</f>
        <v>0</v>
      </c>
      <c r="K136" s="47">
        <f>IF(C136&lt;&gt;0,D136/C136,"")</f>
        <v>0</v>
      </c>
      <c r="L136" s="38">
        <f>IF(B136&lt;&gt;0,0.1*E136/B136,0)</f>
        <v>0</v>
      </c>
      <c r="M136" s="43">
        <f>'Adjust'!B339*'Input'!$B282*10</f>
        <v>0</v>
      </c>
      <c r="N136" s="43">
        <f>'Adjust'!C339*'Input'!$C282*10</f>
        <v>0</v>
      </c>
      <c r="O136" s="43">
        <f>'Adjust'!D339*'Input'!$D282*10</f>
        <v>0</v>
      </c>
      <c r="P136" s="40">
        <f>IF(E136&lt;&gt;0,$M136/E136,"")</f>
        <v>0</v>
      </c>
      <c r="Q136" s="40">
        <f>IF(E136&lt;&gt;0,$N136/E136,"")</f>
        <v>0</v>
      </c>
      <c r="R136" s="40">
        <f>IF(E136&lt;&gt;0,$O136/E136,"")</f>
        <v>0</v>
      </c>
      <c r="S136" s="40">
        <f>IF(D136&lt;&gt;0,$F136/D136,"")</f>
        <v>0</v>
      </c>
      <c r="T136" s="40">
        <f>IF(D136&lt;&gt;0,$G136/D136,"")</f>
        <v>0</v>
      </c>
      <c r="U136" s="40">
        <f>IF(D136&lt;&gt;0,$H136/D136,"")</f>
        <v>0</v>
      </c>
      <c r="V136" s="40">
        <f>IF(D136&lt;&gt;0,$I136/D136,"")</f>
        <v>0</v>
      </c>
      <c r="W136" s="17"/>
    </row>
    <row r="137" spans="1:23">
      <c r="A137" s="29" t="s">
        <v>313</v>
      </c>
      <c r="W137" s="17"/>
    </row>
    <row r="138" spans="1:23">
      <c r="A138" s="4" t="s">
        <v>201</v>
      </c>
      <c r="B138" s="43">
        <f>'Input'!B284+'Input'!C284+'Input'!D284</f>
        <v>0</v>
      </c>
      <c r="C138" s="45">
        <f>'Input'!E284</f>
        <v>0</v>
      </c>
      <c r="D138" s="43">
        <f>0.01*'Input'!F$60*('Adjust'!$E341*'Input'!E284+'Adjust'!$F341*'Input'!F284+'Adjust'!$G341*'Input'!G284)+10*('Adjust'!$B341*'Input'!B284+'Adjust'!$C341*'Input'!C284+'Adjust'!$D341*'Input'!D284+'Adjust'!$H341*'Input'!H284)</f>
        <v>0</v>
      </c>
      <c r="E138" s="43">
        <f>10*('Adjust'!$B341*'Input'!B284+'Adjust'!$C341*'Input'!C284+'Adjust'!$D341*'Input'!D284)</f>
        <v>0</v>
      </c>
      <c r="F138" s="43">
        <f>'Adjust'!E341*'Input'!$F$60*'Input'!$E284/100</f>
        <v>0</v>
      </c>
      <c r="G138" s="43">
        <f>'Adjust'!F341*'Input'!$F$60*'Input'!$F284/100</f>
        <v>0</v>
      </c>
      <c r="H138" s="43">
        <f>'Adjust'!G341*'Input'!$F$60*'Input'!$G284/100</f>
        <v>0</v>
      </c>
      <c r="I138" s="43">
        <f>'Adjust'!H341*'Input'!$H284*10</f>
        <v>0</v>
      </c>
      <c r="J138" s="38">
        <f>IF(B138&lt;&gt;0,0.1*D138/B138,"")</f>
        <v>0</v>
      </c>
      <c r="K138" s="47">
        <f>IF(C138&lt;&gt;0,D138/C138,"")</f>
        <v>0</v>
      </c>
      <c r="L138" s="38">
        <f>IF(B138&lt;&gt;0,0.1*E138/B138,0)</f>
        <v>0</v>
      </c>
      <c r="M138" s="43">
        <f>'Adjust'!B341*'Input'!$B284*10</f>
        <v>0</v>
      </c>
      <c r="N138" s="43">
        <f>'Adjust'!C341*'Input'!$C284*10</f>
        <v>0</v>
      </c>
      <c r="O138" s="43">
        <f>'Adjust'!D341*'Input'!$D284*10</f>
        <v>0</v>
      </c>
      <c r="P138" s="40">
        <f>IF(E138&lt;&gt;0,$M138/E138,"")</f>
        <v>0</v>
      </c>
      <c r="Q138" s="40">
        <f>IF(E138&lt;&gt;0,$N138/E138,"")</f>
        <v>0</v>
      </c>
      <c r="R138" s="40">
        <f>IF(E138&lt;&gt;0,$O138/E138,"")</f>
        <v>0</v>
      </c>
      <c r="S138" s="40">
        <f>IF(D138&lt;&gt;0,$F138/D138,"")</f>
        <v>0</v>
      </c>
      <c r="T138" s="40">
        <f>IF(D138&lt;&gt;0,$G138/D138,"")</f>
        <v>0</v>
      </c>
      <c r="U138" s="40">
        <f>IF(D138&lt;&gt;0,$H138/D138,"")</f>
        <v>0</v>
      </c>
      <c r="V138" s="40">
        <f>IF(D138&lt;&gt;0,$I138/D138,"")</f>
        <v>0</v>
      </c>
      <c r="W138" s="17"/>
    </row>
    <row r="139" spans="1:23">
      <c r="A139" s="4" t="s">
        <v>314</v>
      </c>
      <c r="B139" s="43">
        <f>'Input'!B285+'Input'!C285+'Input'!D285</f>
        <v>0</v>
      </c>
      <c r="C139" s="45">
        <f>'Input'!E285</f>
        <v>0</v>
      </c>
      <c r="D139" s="43">
        <f>0.01*'Input'!F$60*('Adjust'!$E342*'Input'!E285+'Adjust'!$F342*'Input'!F285+'Adjust'!$G342*'Input'!G285)+10*('Adjust'!$B342*'Input'!B285+'Adjust'!$C342*'Input'!C285+'Adjust'!$D342*'Input'!D285+'Adjust'!$H342*'Input'!H285)</f>
        <v>0</v>
      </c>
      <c r="E139" s="43">
        <f>10*('Adjust'!$B342*'Input'!B285+'Adjust'!$C342*'Input'!C285+'Adjust'!$D342*'Input'!D285)</f>
        <v>0</v>
      </c>
      <c r="F139" s="43">
        <f>'Adjust'!E342*'Input'!$F$60*'Input'!$E285/100</f>
        <v>0</v>
      </c>
      <c r="G139" s="43">
        <f>'Adjust'!F342*'Input'!$F$60*'Input'!$F285/100</f>
        <v>0</v>
      </c>
      <c r="H139" s="43">
        <f>'Adjust'!G342*'Input'!$F$60*'Input'!$G285/100</f>
        <v>0</v>
      </c>
      <c r="I139" s="43">
        <f>'Adjust'!H342*'Input'!$H285*10</f>
        <v>0</v>
      </c>
      <c r="J139" s="38">
        <f>IF(B139&lt;&gt;0,0.1*D139/B139,"")</f>
        <v>0</v>
      </c>
      <c r="K139" s="47">
        <f>IF(C139&lt;&gt;0,D139/C139,"")</f>
        <v>0</v>
      </c>
      <c r="L139" s="38">
        <f>IF(B139&lt;&gt;0,0.1*E139/B139,0)</f>
        <v>0</v>
      </c>
      <c r="M139" s="43">
        <f>'Adjust'!B342*'Input'!$B285*10</f>
        <v>0</v>
      </c>
      <c r="N139" s="43">
        <f>'Adjust'!C342*'Input'!$C285*10</f>
        <v>0</v>
      </c>
      <c r="O139" s="43">
        <f>'Adjust'!D342*'Input'!$D285*10</f>
        <v>0</v>
      </c>
      <c r="P139" s="40">
        <f>IF(E139&lt;&gt;0,$M139/E139,"")</f>
        <v>0</v>
      </c>
      <c r="Q139" s="40">
        <f>IF(E139&lt;&gt;0,$N139/E139,"")</f>
        <v>0</v>
      </c>
      <c r="R139" s="40">
        <f>IF(E139&lt;&gt;0,$O139/E139,"")</f>
        <v>0</v>
      </c>
      <c r="S139" s="40">
        <f>IF(D139&lt;&gt;0,$F139/D139,"")</f>
        <v>0</v>
      </c>
      <c r="T139" s="40">
        <f>IF(D139&lt;&gt;0,$G139/D139,"")</f>
        <v>0</v>
      </c>
      <c r="U139" s="40">
        <f>IF(D139&lt;&gt;0,$H139/D139,"")</f>
        <v>0</v>
      </c>
      <c r="V139" s="40">
        <f>IF(D139&lt;&gt;0,$I139/D139,"")</f>
        <v>0</v>
      </c>
      <c r="W139" s="17"/>
    </row>
    <row r="140" spans="1:23">
      <c r="A140" s="29" t="s">
        <v>315</v>
      </c>
      <c r="W140" s="17"/>
    </row>
    <row r="141" spans="1:23">
      <c r="A141" s="4" t="s">
        <v>202</v>
      </c>
      <c r="B141" s="43">
        <f>'Input'!B287+'Input'!C287+'Input'!D287</f>
        <v>0</v>
      </c>
      <c r="C141" s="45">
        <f>'Input'!E287</f>
        <v>0</v>
      </c>
      <c r="D141" s="43">
        <f>0.01*'Input'!F$60*('Adjust'!$E344*'Input'!E287+'Adjust'!$F344*'Input'!F287+'Adjust'!$G344*'Input'!G287)+10*('Adjust'!$B344*'Input'!B287+'Adjust'!$C344*'Input'!C287+'Adjust'!$D344*'Input'!D287+'Adjust'!$H344*'Input'!H287)</f>
        <v>0</v>
      </c>
      <c r="E141" s="43">
        <f>10*('Adjust'!$B344*'Input'!B287+'Adjust'!$C344*'Input'!C287+'Adjust'!$D344*'Input'!D287)</f>
        <v>0</v>
      </c>
      <c r="F141" s="43">
        <f>'Adjust'!E344*'Input'!$F$60*'Input'!$E287/100</f>
        <v>0</v>
      </c>
      <c r="G141" s="43">
        <f>'Adjust'!F344*'Input'!$F$60*'Input'!$F287/100</f>
        <v>0</v>
      </c>
      <c r="H141" s="43">
        <f>'Adjust'!G344*'Input'!$F$60*'Input'!$G287/100</f>
        <v>0</v>
      </c>
      <c r="I141" s="43">
        <f>'Adjust'!H344*'Input'!$H287*10</f>
        <v>0</v>
      </c>
      <c r="J141" s="38">
        <f>IF(B141&lt;&gt;0,0.1*D141/B141,"")</f>
        <v>0</v>
      </c>
      <c r="K141" s="47">
        <f>IF(C141&lt;&gt;0,D141/C141,"")</f>
        <v>0</v>
      </c>
      <c r="L141" s="38">
        <f>IF(B141&lt;&gt;0,0.1*E141/B141,0)</f>
        <v>0</v>
      </c>
      <c r="M141" s="43">
        <f>'Adjust'!B344*'Input'!$B287*10</f>
        <v>0</v>
      </c>
      <c r="N141" s="43">
        <f>'Adjust'!C344*'Input'!$C287*10</f>
        <v>0</v>
      </c>
      <c r="O141" s="43">
        <f>'Adjust'!D344*'Input'!$D287*10</f>
        <v>0</v>
      </c>
      <c r="P141" s="40">
        <f>IF(E141&lt;&gt;0,$M141/E141,"")</f>
        <v>0</v>
      </c>
      <c r="Q141" s="40">
        <f>IF(E141&lt;&gt;0,$N141/E141,"")</f>
        <v>0</v>
      </c>
      <c r="R141" s="40">
        <f>IF(E141&lt;&gt;0,$O141/E141,"")</f>
        <v>0</v>
      </c>
      <c r="S141" s="40">
        <f>IF(D141&lt;&gt;0,$F141/D141,"")</f>
        <v>0</v>
      </c>
      <c r="T141" s="40">
        <f>IF(D141&lt;&gt;0,$G141/D141,"")</f>
        <v>0</v>
      </c>
      <c r="U141" s="40">
        <f>IF(D141&lt;&gt;0,$H141/D141,"")</f>
        <v>0</v>
      </c>
      <c r="V141" s="40">
        <f>IF(D141&lt;&gt;0,$I141/D141,"")</f>
        <v>0</v>
      </c>
      <c r="W141" s="17"/>
    </row>
    <row r="142" spans="1:23">
      <c r="A142" s="29" t="s">
        <v>316</v>
      </c>
      <c r="W142" s="17"/>
    </row>
    <row r="143" spans="1:23">
      <c r="A143" s="4" t="s">
        <v>203</v>
      </c>
      <c r="B143" s="43">
        <f>'Input'!B289+'Input'!C289+'Input'!D289</f>
        <v>0</v>
      </c>
      <c r="C143" s="45">
        <f>'Input'!E289</f>
        <v>0</v>
      </c>
      <c r="D143" s="43">
        <f>0.01*'Input'!F$60*('Adjust'!$E346*'Input'!E289+'Adjust'!$F346*'Input'!F289+'Adjust'!$G346*'Input'!G289)+10*('Adjust'!$B346*'Input'!B289+'Adjust'!$C346*'Input'!C289+'Adjust'!$D346*'Input'!D289+'Adjust'!$H346*'Input'!H289)</f>
        <v>0</v>
      </c>
      <c r="E143" s="43">
        <f>10*('Adjust'!$B346*'Input'!B289+'Adjust'!$C346*'Input'!C289+'Adjust'!$D346*'Input'!D289)</f>
        <v>0</v>
      </c>
      <c r="F143" s="43">
        <f>'Adjust'!E346*'Input'!$F$60*'Input'!$E289/100</f>
        <v>0</v>
      </c>
      <c r="G143" s="43">
        <f>'Adjust'!F346*'Input'!$F$60*'Input'!$F289/100</f>
        <v>0</v>
      </c>
      <c r="H143" s="43">
        <f>'Adjust'!G346*'Input'!$F$60*'Input'!$G289/100</f>
        <v>0</v>
      </c>
      <c r="I143" s="43">
        <f>'Adjust'!H346*'Input'!$H289*10</f>
        <v>0</v>
      </c>
      <c r="J143" s="38">
        <f>IF(B143&lt;&gt;0,0.1*D143/B143,"")</f>
        <v>0</v>
      </c>
      <c r="K143" s="47">
        <f>IF(C143&lt;&gt;0,D143/C143,"")</f>
        <v>0</v>
      </c>
      <c r="L143" s="38">
        <f>IF(B143&lt;&gt;0,0.1*E143/B143,0)</f>
        <v>0</v>
      </c>
      <c r="M143" s="43">
        <f>'Adjust'!B346*'Input'!$B289*10</f>
        <v>0</v>
      </c>
      <c r="N143" s="43">
        <f>'Adjust'!C346*'Input'!$C289*10</f>
        <v>0</v>
      </c>
      <c r="O143" s="43">
        <f>'Adjust'!D346*'Input'!$D289*10</f>
        <v>0</v>
      </c>
      <c r="P143" s="40">
        <f>IF(E143&lt;&gt;0,$M143/E143,"")</f>
        <v>0</v>
      </c>
      <c r="Q143" s="40">
        <f>IF(E143&lt;&gt;0,$N143/E143,"")</f>
        <v>0</v>
      </c>
      <c r="R143" s="40">
        <f>IF(E143&lt;&gt;0,$O143/E143,"")</f>
        <v>0</v>
      </c>
      <c r="S143" s="40">
        <f>IF(D143&lt;&gt;0,$F143/D143,"")</f>
        <v>0</v>
      </c>
      <c r="T143" s="40">
        <f>IF(D143&lt;&gt;0,$G143/D143,"")</f>
        <v>0</v>
      </c>
      <c r="U143" s="40">
        <f>IF(D143&lt;&gt;0,$H143/D143,"")</f>
        <v>0</v>
      </c>
      <c r="V143" s="40">
        <f>IF(D143&lt;&gt;0,$I143/D143,"")</f>
        <v>0</v>
      </c>
      <c r="W143" s="17"/>
    </row>
    <row r="144" spans="1:23">
      <c r="A144" s="4" t="s">
        <v>317</v>
      </c>
      <c r="B144" s="43">
        <f>'Input'!B290+'Input'!C290+'Input'!D290</f>
        <v>0</v>
      </c>
      <c r="C144" s="45">
        <f>'Input'!E290</f>
        <v>0</v>
      </c>
      <c r="D144" s="43">
        <f>0.01*'Input'!F$60*('Adjust'!$E347*'Input'!E290+'Adjust'!$F347*'Input'!F290+'Adjust'!$G347*'Input'!G290)+10*('Adjust'!$B347*'Input'!B290+'Adjust'!$C347*'Input'!C290+'Adjust'!$D347*'Input'!D290+'Adjust'!$H347*'Input'!H290)</f>
        <v>0</v>
      </c>
      <c r="E144" s="43">
        <f>10*('Adjust'!$B347*'Input'!B290+'Adjust'!$C347*'Input'!C290+'Adjust'!$D347*'Input'!D290)</f>
        <v>0</v>
      </c>
      <c r="F144" s="43">
        <f>'Adjust'!E347*'Input'!$F$60*'Input'!$E290/100</f>
        <v>0</v>
      </c>
      <c r="G144" s="43">
        <f>'Adjust'!F347*'Input'!$F$60*'Input'!$F290/100</f>
        <v>0</v>
      </c>
      <c r="H144" s="43">
        <f>'Adjust'!G347*'Input'!$F$60*'Input'!$G290/100</f>
        <v>0</v>
      </c>
      <c r="I144" s="43">
        <f>'Adjust'!H347*'Input'!$H290*10</f>
        <v>0</v>
      </c>
      <c r="J144" s="38">
        <f>IF(B144&lt;&gt;0,0.1*D144/B144,"")</f>
        <v>0</v>
      </c>
      <c r="K144" s="47">
        <f>IF(C144&lt;&gt;0,D144/C144,"")</f>
        <v>0</v>
      </c>
      <c r="L144" s="38">
        <f>IF(B144&lt;&gt;0,0.1*E144/B144,0)</f>
        <v>0</v>
      </c>
      <c r="M144" s="43">
        <f>'Adjust'!B347*'Input'!$B290*10</f>
        <v>0</v>
      </c>
      <c r="N144" s="43">
        <f>'Adjust'!C347*'Input'!$C290*10</f>
        <v>0</v>
      </c>
      <c r="O144" s="43">
        <f>'Adjust'!D347*'Input'!$D290*10</f>
        <v>0</v>
      </c>
      <c r="P144" s="40">
        <f>IF(E144&lt;&gt;0,$M144/E144,"")</f>
        <v>0</v>
      </c>
      <c r="Q144" s="40">
        <f>IF(E144&lt;&gt;0,$N144/E144,"")</f>
        <v>0</v>
      </c>
      <c r="R144" s="40">
        <f>IF(E144&lt;&gt;0,$O144/E144,"")</f>
        <v>0</v>
      </c>
      <c r="S144" s="40">
        <f>IF(D144&lt;&gt;0,$F144/D144,"")</f>
        <v>0</v>
      </c>
      <c r="T144" s="40">
        <f>IF(D144&lt;&gt;0,$G144/D144,"")</f>
        <v>0</v>
      </c>
      <c r="U144" s="40">
        <f>IF(D144&lt;&gt;0,$H144/D144,"")</f>
        <v>0</v>
      </c>
      <c r="V144" s="40">
        <f>IF(D144&lt;&gt;0,$I144/D144,"")</f>
        <v>0</v>
      </c>
      <c r="W144" s="17"/>
    </row>
    <row r="145" spans="1:23">
      <c r="A145" s="29" t="s">
        <v>318</v>
      </c>
      <c r="W145" s="17"/>
    </row>
    <row r="146" spans="1:23">
      <c r="A146" s="4" t="s">
        <v>204</v>
      </c>
      <c r="B146" s="43">
        <f>'Input'!B292+'Input'!C292+'Input'!D292</f>
        <v>0</v>
      </c>
      <c r="C146" s="45">
        <f>'Input'!E292</f>
        <v>0</v>
      </c>
      <c r="D146" s="43">
        <f>0.01*'Input'!F$60*('Adjust'!$E349*'Input'!E292+'Adjust'!$F349*'Input'!F292+'Adjust'!$G349*'Input'!G292)+10*('Adjust'!$B349*'Input'!B292+'Adjust'!$C349*'Input'!C292+'Adjust'!$D349*'Input'!D292+'Adjust'!$H349*'Input'!H292)</f>
        <v>0</v>
      </c>
      <c r="E146" s="43">
        <f>10*('Adjust'!$B349*'Input'!B292+'Adjust'!$C349*'Input'!C292+'Adjust'!$D349*'Input'!D292)</f>
        <v>0</v>
      </c>
      <c r="F146" s="43">
        <f>'Adjust'!E349*'Input'!$F$60*'Input'!$E292/100</f>
        <v>0</v>
      </c>
      <c r="G146" s="43">
        <f>'Adjust'!F349*'Input'!$F$60*'Input'!$F292/100</f>
        <v>0</v>
      </c>
      <c r="H146" s="43">
        <f>'Adjust'!G349*'Input'!$F$60*'Input'!$G292/100</f>
        <v>0</v>
      </c>
      <c r="I146" s="43">
        <f>'Adjust'!H349*'Input'!$H292*10</f>
        <v>0</v>
      </c>
      <c r="J146" s="38">
        <f>IF(B146&lt;&gt;0,0.1*D146/B146,"")</f>
        <v>0</v>
      </c>
      <c r="K146" s="47">
        <f>IF(C146&lt;&gt;0,D146/C146,"")</f>
        <v>0</v>
      </c>
      <c r="L146" s="38">
        <f>IF(B146&lt;&gt;0,0.1*E146/B146,0)</f>
        <v>0</v>
      </c>
      <c r="M146" s="43">
        <f>'Adjust'!B349*'Input'!$B292*10</f>
        <v>0</v>
      </c>
      <c r="N146" s="43">
        <f>'Adjust'!C349*'Input'!$C292*10</f>
        <v>0</v>
      </c>
      <c r="O146" s="43">
        <f>'Adjust'!D349*'Input'!$D292*10</f>
        <v>0</v>
      </c>
      <c r="P146" s="40">
        <f>IF(E146&lt;&gt;0,$M146/E146,"")</f>
        <v>0</v>
      </c>
      <c r="Q146" s="40">
        <f>IF(E146&lt;&gt;0,$N146/E146,"")</f>
        <v>0</v>
      </c>
      <c r="R146" s="40">
        <f>IF(E146&lt;&gt;0,$O146/E146,"")</f>
        <v>0</v>
      </c>
      <c r="S146" s="40">
        <f>IF(D146&lt;&gt;0,$F146/D146,"")</f>
        <v>0</v>
      </c>
      <c r="T146" s="40">
        <f>IF(D146&lt;&gt;0,$G146/D146,"")</f>
        <v>0</v>
      </c>
      <c r="U146" s="40">
        <f>IF(D146&lt;&gt;0,$H146/D146,"")</f>
        <v>0</v>
      </c>
      <c r="V146" s="40">
        <f>IF(D146&lt;&gt;0,$I146/D146,"")</f>
        <v>0</v>
      </c>
      <c r="W146" s="17"/>
    </row>
    <row r="147" spans="1:23">
      <c r="A147" s="29" t="s">
        <v>319</v>
      </c>
      <c r="W147" s="17"/>
    </row>
    <row r="148" spans="1:23">
      <c r="A148" s="4" t="s">
        <v>212</v>
      </c>
      <c r="B148" s="43">
        <f>'Input'!B294+'Input'!C294+'Input'!D294</f>
        <v>0</v>
      </c>
      <c r="C148" s="45">
        <f>'Input'!E294</f>
        <v>0</v>
      </c>
      <c r="D148" s="43">
        <f>0.01*'Input'!F$60*('Adjust'!$E351*'Input'!E294+'Adjust'!$F351*'Input'!F294+'Adjust'!$G351*'Input'!G294)+10*('Adjust'!$B351*'Input'!B294+'Adjust'!$C351*'Input'!C294+'Adjust'!$D351*'Input'!D294+'Adjust'!$H351*'Input'!H294)</f>
        <v>0</v>
      </c>
      <c r="E148" s="43">
        <f>10*('Adjust'!$B351*'Input'!B294+'Adjust'!$C351*'Input'!C294+'Adjust'!$D351*'Input'!D294)</f>
        <v>0</v>
      </c>
      <c r="F148" s="43">
        <f>'Adjust'!E351*'Input'!$F$60*'Input'!$E294/100</f>
        <v>0</v>
      </c>
      <c r="G148" s="43">
        <f>'Adjust'!F351*'Input'!$F$60*'Input'!$F294/100</f>
        <v>0</v>
      </c>
      <c r="H148" s="43">
        <f>'Adjust'!G351*'Input'!$F$60*'Input'!$G294/100</f>
        <v>0</v>
      </c>
      <c r="I148" s="43">
        <f>'Adjust'!H351*'Input'!$H294*10</f>
        <v>0</v>
      </c>
      <c r="J148" s="38">
        <f>IF(B148&lt;&gt;0,0.1*D148/B148,"")</f>
        <v>0</v>
      </c>
      <c r="K148" s="47">
        <f>IF(C148&lt;&gt;0,D148/C148,"")</f>
        <v>0</v>
      </c>
      <c r="L148" s="38">
        <f>IF(B148&lt;&gt;0,0.1*E148/B148,0)</f>
        <v>0</v>
      </c>
      <c r="M148" s="43">
        <f>'Adjust'!B351*'Input'!$B294*10</f>
        <v>0</v>
      </c>
      <c r="N148" s="43">
        <f>'Adjust'!C351*'Input'!$C294*10</f>
        <v>0</v>
      </c>
      <c r="O148" s="43">
        <f>'Adjust'!D351*'Input'!$D294*10</f>
        <v>0</v>
      </c>
      <c r="P148" s="40">
        <f>IF(E148&lt;&gt;0,$M148/E148,"")</f>
        <v>0</v>
      </c>
      <c r="Q148" s="40">
        <f>IF(E148&lt;&gt;0,$N148/E148,"")</f>
        <v>0</v>
      </c>
      <c r="R148" s="40">
        <f>IF(E148&lt;&gt;0,$O148/E148,"")</f>
        <v>0</v>
      </c>
      <c r="S148" s="40">
        <f>IF(D148&lt;&gt;0,$F148/D148,"")</f>
        <v>0</v>
      </c>
      <c r="T148" s="40">
        <f>IF(D148&lt;&gt;0,$G148/D148,"")</f>
        <v>0</v>
      </c>
      <c r="U148" s="40">
        <f>IF(D148&lt;&gt;0,$H148/D148,"")</f>
        <v>0</v>
      </c>
      <c r="V148" s="40">
        <f>IF(D148&lt;&gt;0,$I148/D148,"")</f>
        <v>0</v>
      </c>
      <c r="W148" s="17"/>
    </row>
    <row r="149" spans="1:23">
      <c r="A149" s="4" t="s">
        <v>320</v>
      </c>
      <c r="B149" s="43">
        <f>'Input'!B295+'Input'!C295+'Input'!D295</f>
        <v>0</v>
      </c>
      <c r="C149" s="45">
        <f>'Input'!E295</f>
        <v>0</v>
      </c>
      <c r="D149" s="43">
        <f>0.01*'Input'!F$60*('Adjust'!$E352*'Input'!E295+'Adjust'!$F352*'Input'!F295+'Adjust'!$G352*'Input'!G295)+10*('Adjust'!$B352*'Input'!B295+'Adjust'!$C352*'Input'!C295+'Adjust'!$D352*'Input'!D295+'Adjust'!$H352*'Input'!H295)</f>
        <v>0</v>
      </c>
      <c r="E149" s="43">
        <f>10*('Adjust'!$B352*'Input'!B295+'Adjust'!$C352*'Input'!C295+'Adjust'!$D352*'Input'!D295)</f>
        <v>0</v>
      </c>
      <c r="F149" s="43">
        <f>'Adjust'!E352*'Input'!$F$60*'Input'!$E295/100</f>
        <v>0</v>
      </c>
      <c r="G149" s="43">
        <f>'Adjust'!F352*'Input'!$F$60*'Input'!$F295/100</f>
        <v>0</v>
      </c>
      <c r="H149" s="43">
        <f>'Adjust'!G352*'Input'!$F$60*'Input'!$G295/100</f>
        <v>0</v>
      </c>
      <c r="I149" s="43">
        <f>'Adjust'!H352*'Input'!$H295*10</f>
        <v>0</v>
      </c>
      <c r="J149" s="38">
        <f>IF(B149&lt;&gt;0,0.1*D149/B149,"")</f>
        <v>0</v>
      </c>
      <c r="K149" s="47">
        <f>IF(C149&lt;&gt;0,D149/C149,"")</f>
        <v>0</v>
      </c>
      <c r="L149" s="38">
        <f>IF(B149&lt;&gt;0,0.1*E149/B149,0)</f>
        <v>0</v>
      </c>
      <c r="M149" s="43">
        <f>'Adjust'!B352*'Input'!$B295*10</f>
        <v>0</v>
      </c>
      <c r="N149" s="43">
        <f>'Adjust'!C352*'Input'!$C295*10</f>
        <v>0</v>
      </c>
      <c r="O149" s="43">
        <f>'Adjust'!D352*'Input'!$D295*10</f>
        <v>0</v>
      </c>
      <c r="P149" s="40">
        <f>IF(E149&lt;&gt;0,$M149/E149,"")</f>
        <v>0</v>
      </c>
      <c r="Q149" s="40">
        <f>IF(E149&lt;&gt;0,$N149/E149,"")</f>
        <v>0</v>
      </c>
      <c r="R149" s="40">
        <f>IF(E149&lt;&gt;0,$O149/E149,"")</f>
        <v>0</v>
      </c>
      <c r="S149" s="40">
        <f>IF(D149&lt;&gt;0,$F149/D149,"")</f>
        <v>0</v>
      </c>
      <c r="T149" s="40">
        <f>IF(D149&lt;&gt;0,$G149/D149,"")</f>
        <v>0</v>
      </c>
      <c r="U149" s="40">
        <f>IF(D149&lt;&gt;0,$H149/D149,"")</f>
        <v>0</v>
      </c>
      <c r="V149" s="40">
        <f>IF(D149&lt;&gt;0,$I149/D149,"")</f>
        <v>0</v>
      </c>
      <c r="W149" s="17"/>
    </row>
    <row r="150" spans="1:23">
      <c r="A150" s="29" t="s">
        <v>321</v>
      </c>
      <c r="W150" s="17"/>
    </row>
    <row r="151" spans="1:23">
      <c r="A151" s="4" t="s">
        <v>213</v>
      </c>
      <c r="B151" s="43">
        <f>'Input'!B297+'Input'!C297+'Input'!D297</f>
        <v>0</v>
      </c>
      <c r="C151" s="45">
        <f>'Input'!E297</f>
        <v>0</v>
      </c>
      <c r="D151" s="43">
        <f>0.01*'Input'!F$60*('Adjust'!$E354*'Input'!E297+'Adjust'!$F354*'Input'!F297+'Adjust'!$G354*'Input'!G297)+10*('Adjust'!$B354*'Input'!B297+'Adjust'!$C354*'Input'!C297+'Adjust'!$D354*'Input'!D297+'Adjust'!$H354*'Input'!H297)</f>
        <v>0</v>
      </c>
      <c r="E151" s="43">
        <f>10*('Adjust'!$B354*'Input'!B297+'Adjust'!$C354*'Input'!C297+'Adjust'!$D354*'Input'!D297)</f>
        <v>0</v>
      </c>
      <c r="F151" s="43">
        <f>'Adjust'!E354*'Input'!$F$60*'Input'!$E297/100</f>
        <v>0</v>
      </c>
      <c r="G151" s="43">
        <f>'Adjust'!F354*'Input'!$F$60*'Input'!$F297/100</f>
        <v>0</v>
      </c>
      <c r="H151" s="43">
        <f>'Adjust'!G354*'Input'!$F$60*'Input'!$G297/100</f>
        <v>0</v>
      </c>
      <c r="I151" s="43">
        <f>'Adjust'!H354*'Input'!$H297*10</f>
        <v>0</v>
      </c>
      <c r="J151" s="38">
        <f>IF(B151&lt;&gt;0,0.1*D151/B151,"")</f>
        <v>0</v>
      </c>
      <c r="K151" s="47">
        <f>IF(C151&lt;&gt;0,D151/C151,"")</f>
        <v>0</v>
      </c>
      <c r="L151" s="38">
        <f>IF(B151&lt;&gt;0,0.1*E151/B151,0)</f>
        <v>0</v>
      </c>
      <c r="M151" s="43">
        <f>'Adjust'!B354*'Input'!$B297*10</f>
        <v>0</v>
      </c>
      <c r="N151" s="43">
        <f>'Adjust'!C354*'Input'!$C297*10</f>
        <v>0</v>
      </c>
      <c r="O151" s="43">
        <f>'Adjust'!D354*'Input'!$D297*10</f>
        <v>0</v>
      </c>
      <c r="P151" s="40">
        <f>IF(E151&lt;&gt;0,$M151/E151,"")</f>
        <v>0</v>
      </c>
      <c r="Q151" s="40">
        <f>IF(E151&lt;&gt;0,$N151/E151,"")</f>
        <v>0</v>
      </c>
      <c r="R151" s="40">
        <f>IF(E151&lt;&gt;0,$O151/E151,"")</f>
        <v>0</v>
      </c>
      <c r="S151" s="40">
        <f>IF(D151&lt;&gt;0,$F151/D151,"")</f>
        <v>0</v>
      </c>
      <c r="T151" s="40">
        <f>IF(D151&lt;&gt;0,$G151/D151,"")</f>
        <v>0</v>
      </c>
      <c r="U151" s="40">
        <f>IF(D151&lt;&gt;0,$H151/D151,"")</f>
        <v>0</v>
      </c>
      <c r="V151" s="40">
        <f>IF(D151&lt;&gt;0,$I151/D151,"")</f>
        <v>0</v>
      </c>
      <c r="W151" s="17"/>
    </row>
    <row r="152" spans="1:23">
      <c r="A152" s="29" t="s">
        <v>322</v>
      </c>
      <c r="W152" s="17"/>
    </row>
    <row r="153" spans="1:23">
      <c r="A153" s="4" t="s">
        <v>214</v>
      </c>
      <c r="B153" s="43">
        <f>'Input'!B299+'Input'!C299+'Input'!D299</f>
        <v>0</v>
      </c>
      <c r="C153" s="45">
        <f>'Input'!E299</f>
        <v>0</v>
      </c>
      <c r="D153" s="43">
        <f>0.01*'Input'!F$60*('Adjust'!$E356*'Input'!E299+'Adjust'!$F356*'Input'!F299+'Adjust'!$G356*'Input'!G299)+10*('Adjust'!$B356*'Input'!B299+'Adjust'!$C356*'Input'!C299+'Adjust'!$D356*'Input'!D299+'Adjust'!$H356*'Input'!H299)</f>
        <v>0</v>
      </c>
      <c r="E153" s="43">
        <f>10*('Adjust'!$B356*'Input'!B299+'Adjust'!$C356*'Input'!C299+'Adjust'!$D356*'Input'!D299)</f>
        <v>0</v>
      </c>
      <c r="F153" s="43">
        <f>'Adjust'!E356*'Input'!$F$60*'Input'!$E299/100</f>
        <v>0</v>
      </c>
      <c r="G153" s="43">
        <f>'Adjust'!F356*'Input'!$F$60*'Input'!$F299/100</f>
        <v>0</v>
      </c>
      <c r="H153" s="43">
        <f>'Adjust'!G356*'Input'!$F$60*'Input'!$G299/100</f>
        <v>0</v>
      </c>
      <c r="I153" s="43">
        <f>'Adjust'!H356*'Input'!$H299*10</f>
        <v>0</v>
      </c>
      <c r="J153" s="38">
        <f>IF(B153&lt;&gt;0,0.1*D153/B153,"")</f>
        <v>0</v>
      </c>
      <c r="K153" s="47">
        <f>IF(C153&lt;&gt;0,D153/C153,"")</f>
        <v>0</v>
      </c>
      <c r="L153" s="38">
        <f>IF(B153&lt;&gt;0,0.1*E153/B153,0)</f>
        <v>0</v>
      </c>
      <c r="M153" s="43">
        <f>'Adjust'!B356*'Input'!$B299*10</f>
        <v>0</v>
      </c>
      <c r="N153" s="43">
        <f>'Adjust'!C356*'Input'!$C299*10</f>
        <v>0</v>
      </c>
      <c r="O153" s="43">
        <f>'Adjust'!D356*'Input'!$D299*10</f>
        <v>0</v>
      </c>
      <c r="P153" s="40">
        <f>IF(E153&lt;&gt;0,$M153/E153,"")</f>
        <v>0</v>
      </c>
      <c r="Q153" s="40">
        <f>IF(E153&lt;&gt;0,$N153/E153,"")</f>
        <v>0</v>
      </c>
      <c r="R153" s="40">
        <f>IF(E153&lt;&gt;0,$O153/E153,"")</f>
        <v>0</v>
      </c>
      <c r="S153" s="40">
        <f>IF(D153&lt;&gt;0,$F153/D153,"")</f>
        <v>0</v>
      </c>
      <c r="T153" s="40">
        <f>IF(D153&lt;&gt;0,$G153/D153,"")</f>
        <v>0</v>
      </c>
      <c r="U153" s="40">
        <f>IF(D153&lt;&gt;0,$H153/D153,"")</f>
        <v>0</v>
      </c>
      <c r="V153" s="40">
        <f>IF(D153&lt;&gt;0,$I153/D153,"")</f>
        <v>0</v>
      </c>
      <c r="W153" s="17"/>
    </row>
    <row r="154" spans="1:23">
      <c r="A154" s="4" t="s">
        <v>323</v>
      </c>
      <c r="B154" s="43">
        <f>'Input'!B300+'Input'!C300+'Input'!D300</f>
        <v>0</v>
      </c>
      <c r="C154" s="45">
        <f>'Input'!E300</f>
        <v>0</v>
      </c>
      <c r="D154" s="43">
        <f>0.01*'Input'!F$60*('Adjust'!$E357*'Input'!E300+'Adjust'!$F357*'Input'!F300+'Adjust'!$G357*'Input'!G300)+10*('Adjust'!$B357*'Input'!B300+'Adjust'!$C357*'Input'!C300+'Adjust'!$D357*'Input'!D300+'Adjust'!$H357*'Input'!H300)</f>
        <v>0</v>
      </c>
      <c r="E154" s="43">
        <f>10*('Adjust'!$B357*'Input'!B300+'Adjust'!$C357*'Input'!C300+'Adjust'!$D357*'Input'!D300)</f>
        <v>0</v>
      </c>
      <c r="F154" s="43">
        <f>'Adjust'!E357*'Input'!$F$60*'Input'!$E300/100</f>
        <v>0</v>
      </c>
      <c r="G154" s="43">
        <f>'Adjust'!F357*'Input'!$F$60*'Input'!$F300/100</f>
        <v>0</v>
      </c>
      <c r="H154" s="43">
        <f>'Adjust'!G357*'Input'!$F$60*'Input'!$G300/100</f>
        <v>0</v>
      </c>
      <c r="I154" s="43">
        <f>'Adjust'!H357*'Input'!$H300*10</f>
        <v>0</v>
      </c>
      <c r="J154" s="38">
        <f>IF(B154&lt;&gt;0,0.1*D154/B154,"")</f>
        <v>0</v>
      </c>
      <c r="K154" s="47">
        <f>IF(C154&lt;&gt;0,D154/C154,"")</f>
        <v>0</v>
      </c>
      <c r="L154" s="38">
        <f>IF(B154&lt;&gt;0,0.1*E154/B154,0)</f>
        <v>0</v>
      </c>
      <c r="M154" s="43">
        <f>'Adjust'!B357*'Input'!$B300*10</f>
        <v>0</v>
      </c>
      <c r="N154" s="43">
        <f>'Adjust'!C357*'Input'!$C300*10</f>
        <v>0</v>
      </c>
      <c r="O154" s="43">
        <f>'Adjust'!D357*'Input'!$D300*10</f>
        <v>0</v>
      </c>
      <c r="P154" s="40">
        <f>IF(E154&lt;&gt;0,$M154/E154,"")</f>
        <v>0</v>
      </c>
      <c r="Q154" s="40">
        <f>IF(E154&lt;&gt;0,$N154/E154,"")</f>
        <v>0</v>
      </c>
      <c r="R154" s="40">
        <f>IF(E154&lt;&gt;0,$O154/E154,"")</f>
        <v>0</v>
      </c>
      <c r="S154" s="40">
        <f>IF(D154&lt;&gt;0,$F154/D154,"")</f>
        <v>0</v>
      </c>
      <c r="T154" s="40">
        <f>IF(D154&lt;&gt;0,$G154/D154,"")</f>
        <v>0</v>
      </c>
      <c r="U154" s="40">
        <f>IF(D154&lt;&gt;0,$H154/D154,"")</f>
        <v>0</v>
      </c>
      <c r="V154" s="40">
        <f>IF(D154&lt;&gt;0,$I154/D154,"")</f>
        <v>0</v>
      </c>
      <c r="W154" s="17"/>
    </row>
    <row r="155" spans="1:23">
      <c r="A155" s="29" t="s">
        <v>324</v>
      </c>
      <c r="W155" s="17"/>
    </row>
    <row r="156" spans="1:23">
      <c r="A156" s="4" t="s">
        <v>215</v>
      </c>
      <c r="B156" s="43">
        <f>'Input'!B302+'Input'!C302+'Input'!D302</f>
        <v>0</v>
      </c>
      <c r="C156" s="45">
        <f>'Input'!E302</f>
        <v>0</v>
      </c>
      <c r="D156" s="43">
        <f>0.01*'Input'!F$60*('Adjust'!$E359*'Input'!E302+'Adjust'!$F359*'Input'!F302+'Adjust'!$G359*'Input'!G302)+10*('Adjust'!$B359*'Input'!B302+'Adjust'!$C359*'Input'!C302+'Adjust'!$D359*'Input'!D302+'Adjust'!$H359*'Input'!H302)</f>
        <v>0</v>
      </c>
      <c r="E156" s="43">
        <f>10*('Adjust'!$B359*'Input'!B302+'Adjust'!$C359*'Input'!C302+'Adjust'!$D359*'Input'!D302)</f>
        <v>0</v>
      </c>
      <c r="F156" s="43">
        <f>'Adjust'!E359*'Input'!$F$60*'Input'!$E302/100</f>
        <v>0</v>
      </c>
      <c r="G156" s="43">
        <f>'Adjust'!F359*'Input'!$F$60*'Input'!$F302/100</f>
        <v>0</v>
      </c>
      <c r="H156" s="43">
        <f>'Adjust'!G359*'Input'!$F$60*'Input'!$G302/100</f>
        <v>0</v>
      </c>
      <c r="I156" s="43">
        <f>'Adjust'!H359*'Input'!$H302*10</f>
        <v>0</v>
      </c>
      <c r="J156" s="38">
        <f>IF(B156&lt;&gt;0,0.1*D156/B156,"")</f>
        <v>0</v>
      </c>
      <c r="K156" s="47">
        <f>IF(C156&lt;&gt;0,D156/C156,"")</f>
        <v>0</v>
      </c>
      <c r="L156" s="38">
        <f>IF(B156&lt;&gt;0,0.1*E156/B156,0)</f>
        <v>0</v>
      </c>
      <c r="M156" s="43">
        <f>'Adjust'!B359*'Input'!$B302*10</f>
        <v>0</v>
      </c>
      <c r="N156" s="43">
        <f>'Adjust'!C359*'Input'!$C302*10</f>
        <v>0</v>
      </c>
      <c r="O156" s="43">
        <f>'Adjust'!D359*'Input'!$D302*10</f>
        <v>0</v>
      </c>
      <c r="P156" s="40">
        <f>IF(E156&lt;&gt;0,$M156/E156,"")</f>
        <v>0</v>
      </c>
      <c r="Q156" s="40">
        <f>IF(E156&lt;&gt;0,$N156/E156,"")</f>
        <v>0</v>
      </c>
      <c r="R156" s="40">
        <f>IF(E156&lt;&gt;0,$O156/E156,"")</f>
        <v>0</v>
      </c>
      <c r="S156" s="40">
        <f>IF(D156&lt;&gt;0,$F156/D156,"")</f>
        <v>0</v>
      </c>
      <c r="T156" s="40">
        <f>IF(D156&lt;&gt;0,$G156/D156,"")</f>
        <v>0</v>
      </c>
      <c r="U156" s="40">
        <f>IF(D156&lt;&gt;0,$H156/D156,"")</f>
        <v>0</v>
      </c>
      <c r="V156" s="40">
        <f>IF(D156&lt;&gt;0,$I156/D156,"")</f>
        <v>0</v>
      </c>
      <c r="W156" s="17"/>
    </row>
    <row r="158" spans="1:23" ht="21" customHeight="1">
      <c r="A158" s="1" t="s">
        <v>1558</v>
      </c>
    </row>
    <row r="159" spans="1:23">
      <c r="A159" s="3" t="s">
        <v>383</v>
      </c>
    </row>
    <row r="160" spans="1:23">
      <c r="A160" s="33" t="s">
        <v>1559</v>
      </c>
    </row>
    <row r="161" spans="1:10">
      <c r="A161" s="33" t="s">
        <v>1560</v>
      </c>
    </row>
    <row r="162" spans="1:10">
      <c r="A162" s="33" t="s">
        <v>1561</v>
      </c>
    </row>
    <row r="163" spans="1:10">
      <c r="A163" s="33" t="s">
        <v>1562</v>
      </c>
    </row>
    <row r="164" spans="1:10">
      <c r="A164" s="33" t="s">
        <v>1563</v>
      </c>
    </row>
    <row r="165" spans="1:10">
      <c r="A165" s="33" t="s">
        <v>1564</v>
      </c>
    </row>
    <row r="166" spans="1:10">
      <c r="A166" s="33" t="s">
        <v>1565</v>
      </c>
    </row>
    <row r="167" spans="1:10">
      <c r="A167" s="33" t="s">
        <v>1566</v>
      </c>
    </row>
    <row r="168" spans="1:10">
      <c r="A168" s="34" t="s">
        <v>386</v>
      </c>
      <c r="B168" s="34" t="s">
        <v>517</v>
      </c>
      <c r="C168" s="34" t="s">
        <v>517</v>
      </c>
      <c r="D168" s="34" t="s">
        <v>517</v>
      </c>
      <c r="E168" s="34" t="s">
        <v>517</v>
      </c>
      <c r="F168" s="34" t="s">
        <v>517</v>
      </c>
      <c r="G168" s="34" t="s">
        <v>517</v>
      </c>
      <c r="H168" s="34" t="s">
        <v>517</v>
      </c>
      <c r="I168" s="34" t="s">
        <v>517</v>
      </c>
    </row>
    <row r="169" spans="1:10">
      <c r="A169" s="34" t="s">
        <v>389</v>
      </c>
      <c r="B169" s="34" t="s">
        <v>570</v>
      </c>
      <c r="C169" s="34" t="s">
        <v>571</v>
      </c>
      <c r="D169" s="34" t="s">
        <v>572</v>
      </c>
      <c r="E169" s="34" t="s">
        <v>573</v>
      </c>
      <c r="F169" s="34" t="s">
        <v>519</v>
      </c>
      <c r="G169" s="34" t="s">
        <v>574</v>
      </c>
      <c r="H169" s="34" t="s">
        <v>575</v>
      </c>
      <c r="I169" s="34" t="s">
        <v>1567</v>
      </c>
    </row>
    <row r="171" spans="1:10">
      <c r="B171" s="15" t="s">
        <v>1568</v>
      </c>
      <c r="C171" s="15" t="s">
        <v>1569</v>
      </c>
      <c r="D171" s="15" t="s">
        <v>1447</v>
      </c>
      <c r="E171" s="15" t="s">
        <v>1570</v>
      </c>
      <c r="F171" s="15" t="s">
        <v>1571</v>
      </c>
      <c r="G171" s="15" t="s">
        <v>1572</v>
      </c>
      <c r="H171" s="15" t="s">
        <v>1573</v>
      </c>
      <c r="I171" s="15" t="s">
        <v>1574</v>
      </c>
    </row>
    <row r="172" spans="1:10">
      <c r="A172" s="4" t="s">
        <v>1575</v>
      </c>
      <c r="B172" s="43">
        <f>SUM(B$48:B$156)</f>
        <v>0</v>
      </c>
      <c r="C172" s="43">
        <f>SUM(C$48:C$156)</f>
        <v>0</v>
      </c>
      <c r="D172" s="43">
        <f>SUM(D$48:D$156)</f>
        <v>0</v>
      </c>
      <c r="E172" s="43">
        <f>SUM(E$48:E$156)</f>
        <v>0</v>
      </c>
      <c r="F172" s="43">
        <f>SUM($F$48:$F$156)</f>
        <v>0</v>
      </c>
      <c r="G172" s="43">
        <f>SUM($G$48:$G$156)</f>
        <v>0</v>
      </c>
      <c r="H172" s="43">
        <f>SUM($H$48:$H$156)</f>
        <v>0</v>
      </c>
      <c r="I172" s="43">
        <f>SUM($I$48:$I$156)</f>
        <v>0</v>
      </c>
      <c r="J172" s="17"/>
    </row>
  </sheetData>
  <sheetProtection sheet="1" objects="1" scenarios="1"/>
  <hyperlinks>
    <hyperlink ref="A6" location="'Input'!D59" display="x1 = 1010. Annuity proportion for customer-contributed assets (in Financial and general assumptions)"/>
    <hyperlink ref="A7" location="'Adjust'!C233" display="x2 = 3606. Total net revenues from adder (£) (in Revenue forecast summary)"/>
    <hyperlink ref="A8" location="'Adjust'!F233" display="x3 = 3606. Deviation from target revenue (£) (in Revenue forecast summary)"/>
    <hyperlink ref="A9" location="'Revenue'!B65" display="x4 = 3402. Target CDCM revenue (£/year) (in Target CDCM revenue)"/>
    <hyperlink ref="A18" location="'Input'!B193" display="x1 = 1053. Rate 1 units (MWh) by tariff (in Volume forecasts for the charging year)"/>
    <hyperlink ref="A19" location="'Input'!C193" display="x2 = 1053. Rate 2 units (MWh) by tariff (in Volume forecasts for the charging year)"/>
    <hyperlink ref="A20" location="'Input'!D193" display="x3 = 1053. Rate 3 units (MWh) by tariff (in Volume forecasts for the charging year)"/>
    <hyperlink ref="A21" location="'Input'!E193" display="x4 = 1053. MPANs by tariff (in Volume forecasts for the charging year)"/>
    <hyperlink ref="A22" location="'Input'!F59" display="x5 = 1010. Days in the charging year (in Financial and general assumptions)"/>
    <hyperlink ref="A23" location="'Adjust'!E250" display="x6 = 3607. Fixed charge p/MPAN/day (in Tariffs)"/>
    <hyperlink ref="A24" location="'Adjust'!F250" display="x7 = 3607. Capacity charge p/kVA/day (in Tariffs)"/>
    <hyperlink ref="A25" location="'Input'!F193" display="x8 = 1053. Import capacity (kVA) by tariff (in Volume forecasts for the charging year)"/>
    <hyperlink ref="A26" location="'Adjust'!G250" display="x9 = 3607. Exceeded capacity charge p/kVA/day (in Tariffs)"/>
    <hyperlink ref="A27" location="'Input'!G193" display="x10 = 1053. Exceeded capacity (kVA) by tariff (in Volume forecasts for the charging year)"/>
    <hyperlink ref="A28" location="'Adjust'!B250" display="x11 = 3607. Unit rate 1 p/kWh (in Tariffs)"/>
    <hyperlink ref="A29" location="'Adjust'!C250" display="x12 = 3607. Unit rate 2 p/kWh (in Tariffs)"/>
    <hyperlink ref="A30" location="'Adjust'!D250" display="x13 = 3607. Unit rate 3 p/kWh (in Tariffs)"/>
    <hyperlink ref="A31" location="'Adjust'!H250" display="x14 = 3607. Reactive power charge p/kVArh (in Tariffs)"/>
    <hyperlink ref="A32" location="'Input'!H193" display="x15 = 1053. Reactive power units (MVArh) by tariff (in Volume forecasts for the charging year)"/>
    <hyperlink ref="A33" location="'Summary'!B47" display="x16 = All units (MWh) (in Revenue summary)"/>
    <hyperlink ref="A34" location="'Summary'!D47" display="x17 = Net revenues (£) (in Revenue summary)"/>
    <hyperlink ref="A35" location="'Summary'!C47" display="x18 = MPANs (in Revenue summary)"/>
    <hyperlink ref="A36" location="'Summary'!E47" display="x19 = Revenues from unit rates (£) (in Revenue summary)"/>
    <hyperlink ref="A37" location="'Summary'!M47" display="x20 = Net revenues from unit rate 1 (£) (in Revenue summary)"/>
    <hyperlink ref="A38" location="'Summary'!N47" display="x21 = Net revenues from unit rate 2 (£) (in Revenue summary)"/>
    <hyperlink ref="A39" location="'Summary'!O47" display="x22 = Net revenues from unit rate 3 (£) (in Revenue summary)"/>
    <hyperlink ref="A40" location="'Summary'!F47" display="x23 = Revenues from fixed charges (£) (in Revenue summary)"/>
    <hyperlink ref="A41" location="'Summary'!G47" display="x24 = Revenues from capacity charges (£) (in Revenue summary)"/>
    <hyperlink ref="A42" location="'Summary'!H47" display="x25 = Revenues from exceeded capacity charges (£) (in Revenue summary)"/>
    <hyperlink ref="A43" location="'Summary'!I47" display="x26 = Revenues from reactive power charges (£) (in Revenue summary)"/>
    <hyperlink ref="A160" location="'Summary'!B47" display="x1 = 3802. All units (MWh) (in Revenue summary)"/>
    <hyperlink ref="A161" location="'Summary'!C47" display="x2 = 3802. MPANs (in Revenue summary)"/>
    <hyperlink ref="A162" location="'Summary'!D47" display="x3 = 3802. Net revenues (£) (in Revenue summary)"/>
    <hyperlink ref="A163" location="'Summary'!E47" display="x4 = 3802. Revenues from unit rates (£) (in Revenue summary)"/>
    <hyperlink ref="A164" location="'Summary'!F47" display="x5 = 3802. Revenues from fixed charges (£) (in Revenue summary)"/>
    <hyperlink ref="A165" location="'Summary'!G47" display="x6 = 3802. Revenues from capacity charges (£) (in Revenue summary)"/>
    <hyperlink ref="A166" location="'Summary'!H47" display="x7 = 3802. Revenues from exceeded capacity charges (£) (in Revenue summary)"/>
    <hyperlink ref="A167" location="'Summary'!I47" display="x8 = 3802. Revenues from reactive power charges (£) (in Revenue summary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7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0.7109375" customWidth="1"/>
    <col min="2" max="251" width="20.7109375" customWidth="1"/>
  </cols>
  <sheetData>
    <row r="1" spans="1:1" ht="21" customHeight="1">
      <c r="A1" s="1" t="str">
        <f>"Tariff matrices"&amp;" for "&amp;'Input'!B7&amp;" in "&amp;'Input'!C7&amp;" ("&amp;'Input'!D7&amp;")"</f>
        <v>Not calculated: open in spreadsheet app and allow calculations</v>
      </c>
    </row>
    <row r="2" spans="1:1">
      <c r="A2" s="3" t="s">
        <v>1597</v>
      </c>
    </row>
    <row r="3" spans="1:1">
      <c r="A3" s="3" t="s">
        <v>1485</v>
      </c>
    </row>
    <row r="4" spans="1:1">
      <c r="A4" s="3"/>
    </row>
    <row r="5" spans="1:1">
      <c r="A5" s="33" t="s">
        <v>185</v>
      </c>
    </row>
    <row r="6" spans="1:1">
      <c r="A6" s="33" t="s">
        <v>186</v>
      </c>
    </row>
    <row r="7" spans="1:1">
      <c r="A7" s="33" t="s">
        <v>231</v>
      </c>
    </row>
    <row r="8" spans="1:1">
      <c r="A8" s="33" t="s">
        <v>187</v>
      </c>
    </row>
    <row r="9" spans="1:1">
      <c r="A9" s="33" t="s">
        <v>188</v>
      </c>
    </row>
    <row r="10" spans="1:1">
      <c r="A10" s="33" t="s">
        <v>232</v>
      </c>
    </row>
    <row r="11" spans="1:1">
      <c r="A11" s="33" t="s">
        <v>189</v>
      </c>
    </row>
    <row r="12" spans="1:1">
      <c r="A12" s="33" t="s">
        <v>190</v>
      </c>
    </row>
    <row r="13" spans="1:1">
      <c r="A13" s="33" t="s">
        <v>210</v>
      </c>
    </row>
    <row r="14" spans="1:1">
      <c r="A14" s="33" t="s">
        <v>191</v>
      </c>
    </row>
    <row r="15" spans="1:1">
      <c r="A15" s="33" t="s">
        <v>192</v>
      </c>
    </row>
    <row r="16" spans="1:1">
      <c r="A16" s="33" t="s">
        <v>193</v>
      </c>
    </row>
    <row r="17" spans="1:1">
      <c r="A17" s="33" t="s">
        <v>194</v>
      </c>
    </row>
    <row r="18" spans="1:1">
      <c r="A18" s="33" t="s">
        <v>211</v>
      </c>
    </row>
    <row r="19" spans="1:1">
      <c r="A19" s="33" t="s">
        <v>233</v>
      </c>
    </row>
    <row r="20" spans="1:1">
      <c r="A20" s="33" t="s">
        <v>234</v>
      </c>
    </row>
    <row r="21" spans="1:1">
      <c r="A21" s="33" t="s">
        <v>235</v>
      </c>
    </row>
    <row r="22" spans="1:1">
      <c r="A22" s="33" t="s">
        <v>236</v>
      </c>
    </row>
    <row r="23" spans="1:1">
      <c r="A23" s="33" t="s">
        <v>237</v>
      </c>
    </row>
    <row r="24" spans="1:1">
      <c r="A24" s="33" t="s">
        <v>195</v>
      </c>
    </row>
    <row r="25" spans="1:1">
      <c r="A25" s="33" t="s">
        <v>196</v>
      </c>
    </row>
    <row r="26" spans="1:1">
      <c r="A26" s="33" t="s">
        <v>197</v>
      </c>
    </row>
    <row r="27" spans="1:1">
      <c r="A27" s="33" t="s">
        <v>198</v>
      </c>
    </row>
    <row r="28" spans="1:1">
      <c r="A28" s="33" t="s">
        <v>199</v>
      </c>
    </row>
    <row r="29" spans="1:1">
      <c r="A29" s="33" t="s">
        <v>200</v>
      </c>
    </row>
    <row r="30" spans="1:1">
      <c r="A30" s="33" t="s">
        <v>201</v>
      </c>
    </row>
    <row r="31" spans="1:1">
      <c r="A31" s="33" t="s">
        <v>202</v>
      </c>
    </row>
    <row r="32" spans="1:1">
      <c r="A32" s="33" t="s">
        <v>203</v>
      </c>
    </row>
    <row r="33" spans="1:7">
      <c r="A33" s="33" t="s">
        <v>204</v>
      </c>
    </row>
    <row r="34" spans="1:7">
      <c r="A34" s="33" t="s">
        <v>212</v>
      </c>
    </row>
    <row r="35" spans="1:7">
      <c r="A35" s="33" t="s">
        <v>213</v>
      </c>
    </row>
    <row r="36" spans="1:7">
      <c r="A36" s="33" t="s">
        <v>214</v>
      </c>
    </row>
    <row r="37" spans="1:7">
      <c r="A37" s="33" t="s">
        <v>215</v>
      </c>
    </row>
    <row r="39" spans="1:7" ht="21" customHeight="1">
      <c r="A39" s="1" t="s">
        <v>185</v>
      </c>
    </row>
    <row r="41" spans="1:7">
      <c r="B41" s="15" t="s">
        <v>242</v>
      </c>
      <c r="C41" s="15" t="s">
        <v>245</v>
      </c>
      <c r="D41" s="15" t="s">
        <v>1576</v>
      </c>
      <c r="E41" s="15" t="s">
        <v>1577</v>
      </c>
    </row>
    <row r="42" spans="1:7">
      <c r="A42" s="4" t="s">
        <v>185</v>
      </c>
      <c r="B42" s="45">
        <f>'Loads'!B$334</f>
        <v>0</v>
      </c>
      <c r="C42" s="45">
        <f>'Loads'!E$334</f>
        <v>0</v>
      </c>
      <c r="D42" s="45">
        <f>'Multi'!B$128</f>
        <v>0</v>
      </c>
      <c r="E42" s="38">
        <f>IF(C42,D42/C42,"")</f>
        <v>0</v>
      </c>
      <c r="F42" s="17"/>
    </row>
    <row r="44" spans="1:7">
      <c r="B44" s="15" t="s">
        <v>1384</v>
      </c>
      <c r="C44" s="15" t="s">
        <v>1387</v>
      </c>
      <c r="D44" s="15" t="s">
        <v>1578</v>
      </c>
      <c r="E44" s="15" t="s">
        <v>1545</v>
      </c>
      <c r="F44" s="15" t="s">
        <v>1579</v>
      </c>
    </row>
    <row r="45" spans="1:7">
      <c r="A45" s="4" t="s">
        <v>483</v>
      </c>
      <c r="B45" s="39">
        <f>'Standing'!$C$79</f>
        <v>0</v>
      </c>
      <c r="C45" s="49">
        <f>'AggCap'!$C$89</f>
        <v>0</v>
      </c>
      <c r="D45" s="43">
        <f>0.01*'Input'!$F$60*(C45*$C$42)+10*(B45*$B$42)</f>
        <v>0</v>
      </c>
      <c r="E45" s="38">
        <f>IF($D$42&lt;&gt;0,0.1*D45/$D$42,"")</f>
        <v>0</v>
      </c>
      <c r="F45" s="47">
        <f>IF($C$42&lt;&gt;0,D45/$C$42,"")</f>
        <v>0</v>
      </c>
      <c r="G45" s="17"/>
    </row>
    <row r="46" spans="1:7">
      <c r="A46" s="4" t="s">
        <v>484</v>
      </c>
      <c r="B46" s="39">
        <f>'Standing'!$D$79</f>
        <v>0</v>
      </c>
      <c r="C46" s="49">
        <f>'AggCap'!$D$89</f>
        <v>0</v>
      </c>
      <c r="D46" s="43">
        <f>0.01*'Input'!$F$60*(C46*$C$42)+10*(B46*$B$42)</f>
        <v>0</v>
      </c>
      <c r="E46" s="38">
        <f>IF($D$42&lt;&gt;0,0.1*D46/$D$42,"")</f>
        <v>0</v>
      </c>
      <c r="F46" s="47">
        <f>IF($C$42&lt;&gt;0,D46/$C$42,"")</f>
        <v>0</v>
      </c>
      <c r="G46" s="17"/>
    </row>
    <row r="47" spans="1:7">
      <c r="A47" s="4" t="s">
        <v>485</v>
      </c>
      <c r="B47" s="39">
        <f>'Standing'!$E$79</f>
        <v>0</v>
      </c>
      <c r="C47" s="49">
        <f>'AggCap'!$E$89</f>
        <v>0</v>
      </c>
      <c r="D47" s="43">
        <f>0.01*'Input'!$F$60*(C47*$C$42)+10*(B47*$B$42)</f>
        <v>0</v>
      </c>
      <c r="E47" s="38">
        <f>IF($D$42&lt;&gt;0,0.1*D47/$D$42,"")</f>
        <v>0</v>
      </c>
      <c r="F47" s="47">
        <f>IF($C$42&lt;&gt;0,D47/$C$42,"")</f>
        <v>0</v>
      </c>
      <c r="G47" s="17"/>
    </row>
    <row r="48" spans="1:7">
      <c r="A48" s="4" t="s">
        <v>486</v>
      </c>
      <c r="B48" s="39">
        <f>'Standing'!$F$79</f>
        <v>0</v>
      </c>
      <c r="C48" s="49">
        <f>'AggCap'!$F$89</f>
        <v>0</v>
      </c>
      <c r="D48" s="43">
        <f>0.01*'Input'!$F$60*(C48*$C$42)+10*(B48*$B$42)</f>
        <v>0</v>
      </c>
      <c r="E48" s="38">
        <f>IF($D$42&lt;&gt;0,0.1*D48/$D$42,"")</f>
        <v>0</v>
      </c>
      <c r="F48" s="47">
        <f>IF($C$42&lt;&gt;0,D48/$C$42,"")</f>
        <v>0</v>
      </c>
      <c r="G48" s="17"/>
    </row>
    <row r="49" spans="1:7">
      <c r="A49" s="4" t="s">
        <v>487</v>
      </c>
      <c r="B49" s="39">
        <f>'Standing'!$G$79</f>
        <v>0</v>
      </c>
      <c r="C49" s="49">
        <f>'AggCap'!$G$89</f>
        <v>0</v>
      </c>
      <c r="D49" s="43">
        <f>0.01*'Input'!$F$60*(C49*$C$42)+10*(B49*$B$42)</f>
        <v>0</v>
      </c>
      <c r="E49" s="38">
        <f>IF($D$42&lt;&gt;0,0.1*D49/$D$42,"")</f>
        <v>0</v>
      </c>
      <c r="F49" s="47">
        <f>IF($C$42&lt;&gt;0,D49/$C$42,"")</f>
        <v>0</v>
      </c>
      <c r="G49" s="17"/>
    </row>
    <row r="50" spans="1:7">
      <c r="A50" s="4" t="s">
        <v>488</v>
      </c>
      <c r="B50" s="39">
        <f>'Standing'!$H$79</f>
        <v>0</v>
      </c>
      <c r="C50" s="49">
        <f>'AggCap'!$H$89</f>
        <v>0</v>
      </c>
      <c r="D50" s="43">
        <f>0.01*'Input'!$F$60*(C50*$C$42)+10*(B50*$B$42)</f>
        <v>0</v>
      </c>
      <c r="E50" s="38">
        <f>IF($D$42&lt;&gt;0,0.1*D50/$D$42,"")</f>
        <v>0</v>
      </c>
      <c r="F50" s="47">
        <f>IF($C$42&lt;&gt;0,D50/$C$42,"")</f>
        <v>0</v>
      </c>
      <c r="G50" s="17"/>
    </row>
    <row r="51" spans="1:7">
      <c r="A51" s="4" t="s">
        <v>489</v>
      </c>
      <c r="B51" s="39">
        <f>'Standing'!$I$79</f>
        <v>0</v>
      </c>
      <c r="C51" s="49">
        <f>'AggCap'!$I$89</f>
        <v>0</v>
      </c>
      <c r="D51" s="43">
        <f>0.01*'Input'!$F$60*(C51*$C$42)+10*(B51*$B$42)</f>
        <v>0</v>
      </c>
      <c r="E51" s="38">
        <f>IF($D$42&lt;&gt;0,0.1*D51/$D$42,"")</f>
        <v>0</v>
      </c>
      <c r="F51" s="47">
        <f>IF($C$42&lt;&gt;0,D51/$C$42,"")</f>
        <v>0</v>
      </c>
      <c r="G51" s="17"/>
    </row>
    <row r="52" spans="1:7">
      <c r="A52" s="4" t="s">
        <v>490</v>
      </c>
      <c r="B52" s="39">
        <f>'Standing'!$J$79</f>
        <v>0</v>
      </c>
      <c r="C52" s="49">
        <f>'AggCap'!$J$89</f>
        <v>0</v>
      </c>
      <c r="D52" s="43">
        <f>0.01*'Input'!$F$60*(C52*$C$42)+10*(B52*$B$42)</f>
        <v>0</v>
      </c>
      <c r="E52" s="38">
        <f>IF($D$42&lt;&gt;0,0.1*D52/$D$42,"")</f>
        <v>0</v>
      </c>
      <c r="F52" s="47">
        <f>IF($C$42&lt;&gt;0,D52/$C$42,"")</f>
        <v>0</v>
      </c>
      <c r="G52" s="17"/>
    </row>
    <row r="53" spans="1:7">
      <c r="A53" s="4" t="s">
        <v>1580</v>
      </c>
      <c r="B53" s="21"/>
      <c r="C53" s="49">
        <f>'SM'!$B$118</f>
        <v>0</v>
      </c>
      <c r="D53" s="43">
        <f>0.01*'Input'!$F$60*(C53*$C$42)+10*(B53*$B$42)</f>
        <v>0</v>
      </c>
      <c r="E53" s="38">
        <f>IF($D$42&lt;&gt;0,0.1*D53/$D$42,"")</f>
        <v>0</v>
      </c>
      <c r="F53" s="47">
        <f>IF($C$42&lt;&gt;0,D53/$C$42,"")</f>
        <v>0</v>
      </c>
      <c r="G53" s="17"/>
    </row>
    <row r="54" spans="1:7">
      <c r="A54" s="4" t="s">
        <v>1581</v>
      </c>
      <c r="B54" s="21"/>
      <c r="C54" s="49">
        <f>'SM'!$C$118</f>
        <v>0</v>
      </c>
      <c r="D54" s="43">
        <f>0.01*'Input'!$F$60*(C54*$C$42)+10*(B54*$B$42)</f>
        <v>0</v>
      </c>
      <c r="E54" s="38">
        <f>IF($D$42&lt;&gt;0,0.1*D54/$D$42,"")</f>
        <v>0</v>
      </c>
      <c r="F54" s="47">
        <f>IF($C$42&lt;&gt;0,D54/$C$42,"")</f>
        <v>0</v>
      </c>
      <c r="G54" s="17"/>
    </row>
    <row r="55" spans="1:7">
      <c r="A55" s="4" t="s">
        <v>1582</v>
      </c>
      <c r="B55" s="39">
        <f>'Standing'!$K$79</f>
        <v>0</v>
      </c>
      <c r="C55" s="49">
        <f>'AggCap'!$K$89</f>
        <v>0</v>
      </c>
      <c r="D55" s="43">
        <f>0.01*'Input'!$F$60*(C55*$C$42)+10*(B55*$B$42)</f>
        <v>0</v>
      </c>
      <c r="E55" s="38">
        <f>IF($D$42&lt;&gt;0,0.1*D55/$D$42,"")</f>
        <v>0</v>
      </c>
      <c r="F55" s="47">
        <f>IF($C$42&lt;&gt;0,D55/$C$42,"")</f>
        <v>0</v>
      </c>
      <c r="G55" s="17"/>
    </row>
    <row r="56" spans="1:7">
      <c r="A56" s="4" t="s">
        <v>1583</v>
      </c>
      <c r="B56" s="39">
        <f>'Standing'!$L$79</f>
        <v>0</v>
      </c>
      <c r="C56" s="49">
        <f>'AggCap'!$L$89</f>
        <v>0</v>
      </c>
      <c r="D56" s="43">
        <f>0.01*'Input'!$F$60*(C56*$C$42)+10*(B56*$B$42)</f>
        <v>0</v>
      </c>
      <c r="E56" s="38">
        <f>IF($D$42&lt;&gt;0,0.1*D56/$D$42,"")</f>
        <v>0</v>
      </c>
      <c r="F56" s="47">
        <f>IF($C$42&lt;&gt;0,D56/$C$42,"")</f>
        <v>0</v>
      </c>
      <c r="G56" s="17"/>
    </row>
    <row r="57" spans="1:7">
      <c r="A57" s="4" t="s">
        <v>1584</v>
      </c>
      <c r="B57" s="39">
        <f>'Standing'!$M$79</f>
        <v>0</v>
      </c>
      <c r="C57" s="49">
        <f>'AggCap'!$M$89</f>
        <v>0</v>
      </c>
      <c r="D57" s="43">
        <f>0.01*'Input'!$F$60*(C57*$C$42)+10*(B57*$B$42)</f>
        <v>0</v>
      </c>
      <c r="E57" s="38">
        <f>IF($D$42&lt;&gt;0,0.1*D57/$D$42,"")</f>
        <v>0</v>
      </c>
      <c r="F57" s="47">
        <f>IF($C$42&lt;&gt;0,D57/$C$42,"")</f>
        <v>0</v>
      </c>
      <c r="G57" s="17"/>
    </row>
    <row r="58" spans="1:7">
      <c r="A58" s="4" t="s">
        <v>1585</v>
      </c>
      <c r="B58" s="39">
        <f>'Standing'!$N$79</f>
        <v>0</v>
      </c>
      <c r="C58" s="49">
        <f>'AggCap'!$N$89</f>
        <v>0</v>
      </c>
      <c r="D58" s="43">
        <f>0.01*'Input'!$F$60*(C58*$C$42)+10*(B58*$B$42)</f>
        <v>0</v>
      </c>
      <c r="E58" s="38">
        <f>IF($D$42&lt;&gt;0,0.1*D58/$D$42,"")</f>
        <v>0</v>
      </c>
      <c r="F58" s="47">
        <f>IF($C$42&lt;&gt;0,D58/$C$42,"")</f>
        <v>0</v>
      </c>
      <c r="G58" s="17"/>
    </row>
    <row r="59" spans="1:7">
      <c r="A59" s="4" t="s">
        <v>1586</v>
      </c>
      <c r="B59" s="39">
        <f>'Standing'!$O$79</f>
        <v>0</v>
      </c>
      <c r="C59" s="49">
        <f>'AggCap'!$O$89</f>
        <v>0</v>
      </c>
      <c r="D59" s="43">
        <f>0.01*'Input'!$F$60*(C59*$C$42)+10*(B59*$B$42)</f>
        <v>0</v>
      </c>
      <c r="E59" s="38">
        <f>IF($D$42&lt;&gt;0,0.1*D59/$D$42,"")</f>
        <v>0</v>
      </c>
      <c r="F59" s="47">
        <f>IF($C$42&lt;&gt;0,D59/$C$42,"")</f>
        <v>0</v>
      </c>
      <c r="G59" s="17"/>
    </row>
    <row r="60" spans="1:7">
      <c r="A60" s="4" t="s">
        <v>1587</v>
      </c>
      <c r="B60" s="39">
        <f>'Standing'!$P$79</f>
        <v>0</v>
      </c>
      <c r="C60" s="49">
        <f>'AggCap'!$P$89</f>
        <v>0</v>
      </c>
      <c r="D60" s="43">
        <f>0.01*'Input'!$F$60*(C60*$C$42)+10*(B60*$B$42)</f>
        <v>0</v>
      </c>
      <c r="E60" s="38">
        <f>IF($D$42&lt;&gt;0,0.1*D60/$D$42,"")</f>
        <v>0</v>
      </c>
      <c r="F60" s="47">
        <f>IF($C$42&lt;&gt;0,D60/$C$42,"")</f>
        <v>0</v>
      </c>
      <c r="G60" s="17"/>
    </row>
    <row r="61" spans="1:7">
      <c r="A61" s="4" t="s">
        <v>1588</v>
      </c>
      <c r="B61" s="39">
        <f>'Standing'!$Q$79</f>
        <v>0</v>
      </c>
      <c r="C61" s="49">
        <f>'AggCap'!$Q$89</f>
        <v>0</v>
      </c>
      <c r="D61" s="43">
        <f>0.01*'Input'!$F$60*(C61*$C$42)+10*(B61*$B$42)</f>
        <v>0</v>
      </c>
      <c r="E61" s="38">
        <f>IF($D$42&lt;&gt;0,0.1*D61/$D$42,"")</f>
        <v>0</v>
      </c>
      <c r="F61" s="47">
        <f>IF($C$42&lt;&gt;0,D61/$C$42,"")</f>
        <v>0</v>
      </c>
      <c r="G61" s="17"/>
    </row>
    <row r="62" spans="1:7">
      <c r="A62" s="4" t="s">
        <v>1589</v>
      </c>
      <c r="B62" s="39">
        <f>'Standing'!$R$79</f>
        <v>0</v>
      </c>
      <c r="C62" s="49">
        <f>'AggCap'!$R$89</f>
        <v>0</v>
      </c>
      <c r="D62" s="43">
        <f>0.01*'Input'!$F$60*(C62*$C$42)+10*(B62*$B$42)</f>
        <v>0</v>
      </c>
      <c r="E62" s="38">
        <f>IF($D$42&lt;&gt;0,0.1*D62/$D$42,"")</f>
        <v>0</v>
      </c>
      <c r="F62" s="47">
        <f>IF($C$42&lt;&gt;0,D62/$C$42,"")</f>
        <v>0</v>
      </c>
      <c r="G62" s="17"/>
    </row>
    <row r="63" spans="1:7">
      <c r="A63" s="4" t="s">
        <v>1590</v>
      </c>
      <c r="B63" s="39">
        <f>'Standing'!$S$79</f>
        <v>0</v>
      </c>
      <c r="C63" s="49">
        <f>'AggCap'!$S$89</f>
        <v>0</v>
      </c>
      <c r="D63" s="43">
        <f>0.01*'Input'!$F$60*(C63*$C$42)+10*(B63*$B$42)</f>
        <v>0</v>
      </c>
      <c r="E63" s="38">
        <f>IF($D$42&lt;&gt;0,0.1*D63/$D$42,"")</f>
        <v>0</v>
      </c>
      <c r="F63" s="47">
        <f>IF($C$42&lt;&gt;0,D63/$C$42,"")</f>
        <v>0</v>
      </c>
      <c r="G63" s="17"/>
    </row>
    <row r="64" spans="1:7">
      <c r="A64" s="4" t="s">
        <v>1591</v>
      </c>
      <c r="B64" s="21"/>
      <c r="C64" s="49">
        <f>'Otex'!$B$121</f>
        <v>0</v>
      </c>
      <c r="D64" s="43">
        <f>0.01*'Input'!$F$60*(C64*$C$42)+10*(B64*$B$42)</f>
        <v>0</v>
      </c>
      <c r="E64" s="38">
        <f>IF($D$42&lt;&gt;0,0.1*D64/$D$42,"")</f>
        <v>0</v>
      </c>
      <c r="F64" s="47">
        <f>IF($C$42&lt;&gt;0,D64/$C$42,"")</f>
        <v>0</v>
      </c>
      <c r="G64" s="17"/>
    </row>
    <row r="65" spans="1:9">
      <c r="A65" s="4" t="s">
        <v>1592</v>
      </c>
      <c r="B65" s="21"/>
      <c r="C65" s="49">
        <f>'Otex'!$C$121</f>
        <v>0</v>
      </c>
      <c r="D65" s="43">
        <f>0.01*'Input'!$F$60*(C65*$C$42)+10*(B65*$B$42)</f>
        <v>0</v>
      </c>
      <c r="E65" s="38">
        <f>IF($D$42&lt;&gt;0,0.1*D65/$D$42,"")</f>
        <v>0</v>
      </c>
      <c r="F65" s="47">
        <f>IF($C$42&lt;&gt;0,D65/$C$42,"")</f>
        <v>0</v>
      </c>
      <c r="G65" s="17"/>
    </row>
    <row r="66" spans="1:9">
      <c r="A66" s="4" t="s">
        <v>1593</v>
      </c>
      <c r="B66" s="39">
        <f>'Adder'!$B$265</f>
        <v>0</v>
      </c>
      <c r="C66" s="21"/>
      <c r="D66" s="43">
        <f>0.01*'Input'!$F$60*(C66*$C$42)+10*(B66*$B$42)</f>
        <v>0</v>
      </c>
      <c r="E66" s="38">
        <f>IF($D$42&lt;&gt;0,0.1*D66/$D$42,"")</f>
        <v>0</v>
      </c>
      <c r="F66" s="47">
        <f>IF($C$42&lt;&gt;0,D66/$C$42,"")</f>
        <v>0</v>
      </c>
      <c r="G66" s="17"/>
    </row>
    <row r="67" spans="1:9">
      <c r="A67" s="4" t="s">
        <v>1594</v>
      </c>
      <c r="B67" s="39">
        <f>'Adjust'!$B$78</f>
        <v>0</v>
      </c>
      <c r="C67" s="49">
        <f>'Adjust'!$E$78</f>
        <v>0</v>
      </c>
      <c r="D67" s="43">
        <f>0.01*'Input'!$F$60*(C67*$C$42)+10*(B67*$B$42)</f>
        <v>0</v>
      </c>
      <c r="E67" s="38">
        <f>IF($D$42&lt;&gt;0,0.1*D67/$D$42,"")</f>
        <v>0</v>
      </c>
      <c r="F67" s="47">
        <f>IF($C$42&lt;&gt;0,D67/$C$42,"")</f>
        <v>0</v>
      </c>
      <c r="G67" s="17"/>
    </row>
    <row r="69" spans="1:9">
      <c r="A69" s="4" t="s">
        <v>1595</v>
      </c>
      <c r="B69" s="38">
        <f>SUM($B$45:$B$67)</f>
        <v>0</v>
      </c>
      <c r="C69" s="47">
        <f>SUM($C$45:$C$67)</f>
        <v>0</v>
      </c>
      <c r="D69" s="43">
        <f>SUM($D$45:$D$67)</f>
        <v>0</v>
      </c>
      <c r="E69" s="38">
        <f>SUM($E$45:$E$67)</f>
        <v>0</v>
      </c>
      <c r="F69" s="47">
        <f>SUM($F$45:$F$67)</f>
        <v>0</v>
      </c>
      <c r="G69" s="17"/>
    </row>
    <row r="71" spans="1:9" ht="21" customHeight="1">
      <c r="A71" s="1" t="s">
        <v>186</v>
      </c>
    </row>
    <row r="73" spans="1:9">
      <c r="B73" s="15" t="s">
        <v>242</v>
      </c>
      <c r="C73" s="15" t="s">
        <v>243</v>
      </c>
      <c r="D73" s="15" t="s">
        <v>245</v>
      </c>
      <c r="E73" s="15" t="s">
        <v>1576</v>
      </c>
      <c r="F73" s="15" t="s">
        <v>1577</v>
      </c>
    </row>
    <row r="74" spans="1:9">
      <c r="A74" s="4" t="s">
        <v>186</v>
      </c>
      <c r="B74" s="45">
        <f>'Loads'!B$335</f>
        <v>0</v>
      </c>
      <c r="C74" s="45">
        <f>'Loads'!C$335</f>
        <v>0</v>
      </c>
      <c r="D74" s="45">
        <f>'Loads'!E$335</f>
        <v>0</v>
      </c>
      <c r="E74" s="45">
        <f>'Multi'!B$129</f>
        <v>0</v>
      </c>
      <c r="F74" s="38">
        <f>IF(D74,E74/D74,"")</f>
        <v>0</v>
      </c>
      <c r="G74" s="17"/>
    </row>
    <row r="76" spans="1:9">
      <c r="B76" s="15" t="s">
        <v>1384</v>
      </c>
      <c r="C76" s="15" t="s">
        <v>1385</v>
      </c>
      <c r="D76" s="15" t="s">
        <v>1387</v>
      </c>
      <c r="E76" s="15" t="s">
        <v>1547</v>
      </c>
      <c r="F76" s="15" t="s">
        <v>1578</v>
      </c>
      <c r="G76" s="15" t="s">
        <v>1545</v>
      </c>
      <c r="H76" s="15" t="s">
        <v>1579</v>
      </c>
    </row>
    <row r="77" spans="1:9">
      <c r="A77" s="4" t="s">
        <v>483</v>
      </c>
      <c r="B77" s="39">
        <f>'Standing'!$C$80</f>
        <v>0</v>
      </c>
      <c r="C77" s="39">
        <f>'Standing'!$C$106</f>
        <v>0</v>
      </c>
      <c r="D77" s="49">
        <f>'AggCap'!$C$90</f>
        <v>0</v>
      </c>
      <c r="E77" s="38">
        <f>IF(E$74&lt;&gt;0,(($B77*B$74+$C77*C$74))/E$74,0)</f>
        <v>0</v>
      </c>
      <c r="F77" s="43">
        <f>0.01*'Input'!$F$60*(D77*$D$74)+10*(B77*$B$74+C77*$C$74)</f>
        <v>0</v>
      </c>
      <c r="G77" s="38">
        <f>IF($E$74&lt;&gt;0,0.1*F77/$E$74,"")</f>
        <v>0</v>
      </c>
      <c r="H77" s="47">
        <f>IF($D$74&lt;&gt;0,F77/$D$74,"")</f>
        <v>0</v>
      </c>
      <c r="I77" s="17"/>
    </row>
    <row r="78" spans="1:9">
      <c r="A78" s="4" t="s">
        <v>484</v>
      </c>
      <c r="B78" s="39">
        <f>'Standing'!$D$80</f>
        <v>0</v>
      </c>
      <c r="C78" s="39">
        <f>'Standing'!$D$106</f>
        <v>0</v>
      </c>
      <c r="D78" s="49">
        <f>'AggCap'!$D$90</f>
        <v>0</v>
      </c>
      <c r="E78" s="38">
        <f>IF(E$74&lt;&gt;0,(($B78*B$74+$C78*C$74))/E$74,0)</f>
        <v>0</v>
      </c>
      <c r="F78" s="43">
        <f>0.01*'Input'!$F$60*(D78*$D$74)+10*(B78*$B$74+C78*$C$74)</f>
        <v>0</v>
      </c>
      <c r="G78" s="38">
        <f>IF($E$74&lt;&gt;0,0.1*F78/$E$74,"")</f>
        <v>0</v>
      </c>
      <c r="H78" s="47">
        <f>IF($D$74&lt;&gt;0,F78/$D$74,"")</f>
        <v>0</v>
      </c>
      <c r="I78" s="17"/>
    </row>
    <row r="79" spans="1:9">
      <c r="A79" s="4" t="s">
        <v>485</v>
      </c>
      <c r="B79" s="39">
        <f>'Standing'!$E$80</f>
        <v>0</v>
      </c>
      <c r="C79" s="39">
        <f>'Standing'!$E$106</f>
        <v>0</v>
      </c>
      <c r="D79" s="49">
        <f>'AggCap'!$E$90</f>
        <v>0</v>
      </c>
      <c r="E79" s="38">
        <f>IF(E$74&lt;&gt;0,(($B79*B$74+$C79*C$74))/E$74,0)</f>
        <v>0</v>
      </c>
      <c r="F79" s="43">
        <f>0.01*'Input'!$F$60*(D79*$D$74)+10*(B79*$B$74+C79*$C$74)</f>
        <v>0</v>
      </c>
      <c r="G79" s="38">
        <f>IF($E$74&lt;&gt;0,0.1*F79/$E$74,"")</f>
        <v>0</v>
      </c>
      <c r="H79" s="47">
        <f>IF($D$74&lt;&gt;0,F79/$D$74,"")</f>
        <v>0</v>
      </c>
      <c r="I79" s="17"/>
    </row>
    <row r="80" spans="1:9">
      <c r="A80" s="4" t="s">
        <v>486</v>
      </c>
      <c r="B80" s="39">
        <f>'Standing'!$F$80</f>
        <v>0</v>
      </c>
      <c r="C80" s="39">
        <f>'Standing'!$F$106</f>
        <v>0</v>
      </c>
      <c r="D80" s="49">
        <f>'AggCap'!$F$90</f>
        <v>0</v>
      </c>
      <c r="E80" s="38">
        <f>IF(E$74&lt;&gt;0,(($B80*B$74+$C80*C$74))/E$74,0)</f>
        <v>0</v>
      </c>
      <c r="F80" s="43">
        <f>0.01*'Input'!$F$60*(D80*$D$74)+10*(B80*$B$74+C80*$C$74)</f>
        <v>0</v>
      </c>
      <c r="G80" s="38">
        <f>IF($E$74&lt;&gt;0,0.1*F80/$E$74,"")</f>
        <v>0</v>
      </c>
      <c r="H80" s="47">
        <f>IF($D$74&lt;&gt;0,F80/$D$74,"")</f>
        <v>0</v>
      </c>
      <c r="I80" s="17"/>
    </row>
    <row r="81" spans="1:9">
      <c r="A81" s="4" t="s">
        <v>487</v>
      </c>
      <c r="B81" s="39">
        <f>'Standing'!$G$80</f>
        <v>0</v>
      </c>
      <c r="C81" s="39">
        <f>'Standing'!$G$106</f>
        <v>0</v>
      </c>
      <c r="D81" s="49">
        <f>'AggCap'!$G$90</f>
        <v>0</v>
      </c>
      <c r="E81" s="38">
        <f>IF(E$74&lt;&gt;0,(($B81*B$74+$C81*C$74))/E$74,0)</f>
        <v>0</v>
      </c>
      <c r="F81" s="43">
        <f>0.01*'Input'!$F$60*(D81*$D$74)+10*(B81*$B$74+C81*$C$74)</f>
        <v>0</v>
      </c>
      <c r="G81" s="38">
        <f>IF($E$74&lt;&gt;0,0.1*F81/$E$74,"")</f>
        <v>0</v>
      </c>
      <c r="H81" s="47">
        <f>IF($D$74&lt;&gt;0,F81/$D$74,"")</f>
        <v>0</v>
      </c>
      <c r="I81" s="17"/>
    </row>
    <row r="82" spans="1:9">
      <c r="A82" s="4" t="s">
        <v>488</v>
      </c>
      <c r="B82" s="39">
        <f>'Standing'!$H$80</f>
        <v>0</v>
      </c>
      <c r="C82" s="39">
        <f>'Standing'!$H$106</f>
        <v>0</v>
      </c>
      <c r="D82" s="49">
        <f>'AggCap'!$H$90</f>
        <v>0</v>
      </c>
      <c r="E82" s="38">
        <f>IF(E$74&lt;&gt;0,(($B82*B$74+$C82*C$74))/E$74,0)</f>
        <v>0</v>
      </c>
      <c r="F82" s="43">
        <f>0.01*'Input'!$F$60*(D82*$D$74)+10*(B82*$B$74+C82*$C$74)</f>
        <v>0</v>
      </c>
      <c r="G82" s="38">
        <f>IF($E$74&lt;&gt;0,0.1*F82/$E$74,"")</f>
        <v>0</v>
      </c>
      <c r="H82" s="47">
        <f>IF($D$74&lt;&gt;0,F82/$D$74,"")</f>
        <v>0</v>
      </c>
      <c r="I82" s="17"/>
    </row>
    <row r="83" spans="1:9">
      <c r="A83" s="4" t="s">
        <v>489</v>
      </c>
      <c r="B83" s="39">
        <f>'Standing'!$I$80</f>
        <v>0</v>
      </c>
      <c r="C83" s="39">
        <f>'Standing'!$I$106</f>
        <v>0</v>
      </c>
      <c r="D83" s="49">
        <f>'AggCap'!$I$90</f>
        <v>0</v>
      </c>
      <c r="E83" s="38">
        <f>IF(E$74&lt;&gt;0,(($B83*B$74+$C83*C$74))/E$74,0)</f>
        <v>0</v>
      </c>
      <c r="F83" s="43">
        <f>0.01*'Input'!$F$60*(D83*$D$74)+10*(B83*$B$74+C83*$C$74)</f>
        <v>0</v>
      </c>
      <c r="G83" s="38">
        <f>IF($E$74&lt;&gt;0,0.1*F83/$E$74,"")</f>
        <v>0</v>
      </c>
      <c r="H83" s="47">
        <f>IF($D$74&lt;&gt;0,F83/$D$74,"")</f>
        <v>0</v>
      </c>
      <c r="I83" s="17"/>
    </row>
    <row r="84" spans="1:9">
      <c r="A84" s="4" t="s">
        <v>490</v>
      </c>
      <c r="B84" s="39">
        <f>'Standing'!$J$80</f>
        <v>0</v>
      </c>
      <c r="C84" s="39">
        <f>'Standing'!$J$106</f>
        <v>0</v>
      </c>
      <c r="D84" s="49">
        <f>'AggCap'!$J$90</f>
        <v>0</v>
      </c>
      <c r="E84" s="38">
        <f>IF(E$74&lt;&gt;0,(($B84*B$74+$C84*C$74))/E$74,0)</f>
        <v>0</v>
      </c>
      <c r="F84" s="43">
        <f>0.01*'Input'!$F$60*(D84*$D$74)+10*(B84*$B$74+C84*$C$74)</f>
        <v>0</v>
      </c>
      <c r="G84" s="38">
        <f>IF($E$74&lt;&gt;0,0.1*F84/$E$74,"")</f>
        <v>0</v>
      </c>
      <c r="H84" s="47">
        <f>IF($D$74&lt;&gt;0,F84/$D$74,"")</f>
        <v>0</v>
      </c>
      <c r="I84" s="17"/>
    </row>
    <row r="85" spans="1:9">
      <c r="A85" s="4" t="s">
        <v>1580</v>
      </c>
      <c r="B85" s="21"/>
      <c r="C85" s="21"/>
      <c r="D85" s="49">
        <f>'SM'!$B$119</f>
        <v>0</v>
      </c>
      <c r="E85" s="38">
        <f>IF(E$74&lt;&gt;0,(($B85*B$74+$C85*C$74))/E$74,0)</f>
        <v>0</v>
      </c>
      <c r="F85" s="43">
        <f>0.01*'Input'!$F$60*(D85*$D$74)+10*(B85*$B$74+C85*$C$74)</f>
        <v>0</v>
      </c>
      <c r="G85" s="38">
        <f>IF($E$74&lt;&gt;0,0.1*F85/$E$74,"")</f>
        <v>0</v>
      </c>
      <c r="H85" s="47">
        <f>IF($D$74&lt;&gt;0,F85/$D$74,"")</f>
        <v>0</v>
      </c>
      <c r="I85" s="17"/>
    </row>
    <row r="86" spans="1:9">
      <c r="A86" s="4" t="s">
        <v>1581</v>
      </c>
      <c r="B86" s="21"/>
      <c r="C86" s="21"/>
      <c r="D86" s="49">
        <f>'SM'!$C$119</f>
        <v>0</v>
      </c>
      <c r="E86" s="38">
        <f>IF(E$74&lt;&gt;0,(($B86*B$74+$C86*C$74))/E$74,0)</f>
        <v>0</v>
      </c>
      <c r="F86" s="43">
        <f>0.01*'Input'!$F$60*(D86*$D$74)+10*(B86*$B$74+C86*$C$74)</f>
        <v>0</v>
      </c>
      <c r="G86" s="38">
        <f>IF($E$74&lt;&gt;0,0.1*F86/$E$74,"")</f>
        <v>0</v>
      </c>
      <c r="H86" s="47">
        <f>IF($D$74&lt;&gt;0,F86/$D$74,"")</f>
        <v>0</v>
      </c>
      <c r="I86" s="17"/>
    </row>
    <row r="87" spans="1:9">
      <c r="A87" s="4" t="s">
        <v>1582</v>
      </c>
      <c r="B87" s="39">
        <f>'Standing'!$K$80</f>
        <v>0</v>
      </c>
      <c r="C87" s="39">
        <f>'Standing'!$K$106</f>
        <v>0</v>
      </c>
      <c r="D87" s="49">
        <f>'AggCap'!$K$90</f>
        <v>0</v>
      </c>
      <c r="E87" s="38">
        <f>IF(E$74&lt;&gt;0,(($B87*B$74+$C87*C$74))/E$74,0)</f>
        <v>0</v>
      </c>
      <c r="F87" s="43">
        <f>0.01*'Input'!$F$60*(D87*$D$74)+10*(B87*$B$74+C87*$C$74)</f>
        <v>0</v>
      </c>
      <c r="G87" s="38">
        <f>IF($E$74&lt;&gt;0,0.1*F87/$E$74,"")</f>
        <v>0</v>
      </c>
      <c r="H87" s="47">
        <f>IF($D$74&lt;&gt;0,F87/$D$74,"")</f>
        <v>0</v>
      </c>
      <c r="I87" s="17"/>
    </row>
    <row r="88" spans="1:9">
      <c r="A88" s="4" t="s">
        <v>1583</v>
      </c>
      <c r="B88" s="39">
        <f>'Standing'!$L$80</f>
        <v>0</v>
      </c>
      <c r="C88" s="39">
        <f>'Standing'!$L$106</f>
        <v>0</v>
      </c>
      <c r="D88" s="49">
        <f>'AggCap'!$L$90</f>
        <v>0</v>
      </c>
      <c r="E88" s="38">
        <f>IF(E$74&lt;&gt;0,(($B88*B$74+$C88*C$74))/E$74,0)</f>
        <v>0</v>
      </c>
      <c r="F88" s="43">
        <f>0.01*'Input'!$F$60*(D88*$D$74)+10*(B88*$B$74+C88*$C$74)</f>
        <v>0</v>
      </c>
      <c r="G88" s="38">
        <f>IF($E$74&lt;&gt;0,0.1*F88/$E$74,"")</f>
        <v>0</v>
      </c>
      <c r="H88" s="47">
        <f>IF($D$74&lt;&gt;0,F88/$D$74,"")</f>
        <v>0</v>
      </c>
      <c r="I88" s="17"/>
    </row>
    <row r="89" spans="1:9">
      <c r="A89" s="4" t="s">
        <v>1584</v>
      </c>
      <c r="B89" s="39">
        <f>'Standing'!$M$80</f>
        <v>0</v>
      </c>
      <c r="C89" s="39">
        <f>'Standing'!$M$106</f>
        <v>0</v>
      </c>
      <c r="D89" s="49">
        <f>'AggCap'!$M$90</f>
        <v>0</v>
      </c>
      <c r="E89" s="38">
        <f>IF(E$74&lt;&gt;0,(($B89*B$74+$C89*C$74))/E$74,0)</f>
        <v>0</v>
      </c>
      <c r="F89" s="43">
        <f>0.01*'Input'!$F$60*(D89*$D$74)+10*(B89*$B$74+C89*$C$74)</f>
        <v>0</v>
      </c>
      <c r="G89" s="38">
        <f>IF($E$74&lt;&gt;0,0.1*F89/$E$74,"")</f>
        <v>0</v>
      </c>
      <c r="H89" s="47">
        <f>IF($D$74&lt;&gt;0,F89/$D$74,"")</f>
        <v>0</v>
      </c>
      <c r="I89" s="17"/>
    </row>
    <row r="90" spans="1:9">
      <c r="A90" s="4" t="s">
        <v>1585</v>
      </c>
      <c r="B90" s="39">
        <f>'Standing'!$N$80</f>
        <v>0</v>
      </c>
      <c r="C90" s="39">
        <f>'Standing'!$N$106</f>
        <v>0</v>
      </c>
      <c r="D90" s="49">
        <f>'AggCap'!$N$90</f>
        <v>0</v>
      </c>
      <c r="E90" s="38">
        <f>IF(E$74&lt;&gt;0,(($B90*B$74+$C90*C$74))/E$74,0)</f>
        <v>0</v>
      </c>
      <c r="F90" s="43">
        <f>0.01*'Input'!$F$60*(D90*$D$74)+10*(B90*$B$74+C90*$C$74)</f>
        <v>0</v>
      </c>
      <c r="G90" s="38">
        <f>IF($E$74&lt;&gt;0,0.1*F90/$E$74,"")</f>
        <v>0</v>
      </c>
      <c r="H90" s="47">
        <f>IF($D$74&lt;&gt;0,F90/$D$74,"")</f>
        <v>0</v>
      </c>
      <c r="I90" s="17"/>
    </row>
    <row r="91" spans="1:9">
      <c r="A91" s="4" t="s">
        <v>1586</v>
      </c>
      <c r="B91" s="39">
        <f>'Standing'!$O$80</f>
        <v>0</v>
      </c>
      <c r="C91" s="39">
        <f>'Standing'!$O$106</f>
        <v>0</v>
      </c>
      <c r="D91" s="49">
        <f>'AggCap'!$O$90</f>
        <v>0</v>
      </c>
      <c r="E91" s="38">
        <f>IF(E$74&lt;&gt;0,(($B91*B$74+$C91*C$74))/E$74,0)</f>
        <v>0</v>
      </c>
      <c r="F91" s="43">
        <f>0.01*'Input'!$F$60*(D91*$D$74)+10*(B91*$B$74+C91*$C$74)</f>
        <v>0</v>
      </c>
      <c r="G91" s="38">
        <f>IF($E$74&lt;&gt;0,0.1*F91/$E$74,"")</f>
        <v>0</v>
      </c>
      <c r="H91" s="47">
        <f>IF($D$74&lt;&gt;0,F91/$D$74,"")</f>
        <v>0</v>
      </c>
      <c r="I91" s="17"/>
    </row>
    <row r="92" spans="1:9">
      <c r="A92" s="4" t="s">
        <v>1587</v>
      </c>
      <c r="B92" s="39">
        <f>'Standing'!$P$80</f>
        <v>0</v>
      </c>
      <c r="C92" s="39">
        <f>'Standing'!$P$106</f>
        <v>0</v>
      </c>
      <c r="D92" s="49">
        <f>'AggCap'!$P$90</f>
        <v>0</v>
      </c>
      <c r="E92" s="38">
        <f>IF(E$74&lt;&gt;0,(($B92*B$74+$C92*C$74))/E$74,0)</f>
        <v>0</v>
      </c>
      <c r="F92" s="43">
        <f>0.01*'Input'!$F$60*(D92*$D$74)+10*(B92*$B$74+C92*$C$74)</f>
        <v>0</v>
      </c>
      <c r="G92" s="38">
        <f>IF($E$74&lt;&gt;0,0.1*F92/$E$74,"")</f>
        <v>0</v>
      </c>
      <c r="H92" s="47">
        <f>IF($D$74&lt;&gt;0,F92/$D$74,"")</f>
        <v>0</v>
      </c>
      <c r="I92" s="17"/>
    </row>
    <row r="93" spans="1:9">
      <c r="A93" s="4" t="s">
        <v>1588</v>
      </c>
      <c r="B93" s="39">
        <f>'Standing'!$Q$80</f>
        <v>0</v>
      </c>
      <c r="C93" s="39">
        <f>'Standing'!$Q$106</f>
        <v>0</v>
      </c>
      <c r="D93" s="49">
        <f>'AggCap'!$Q$90</f>
        <v>0</v>
      </c>
      <c r="E93" s="38">
        <f>IF(E$74&lt;&gt;0,(($B93*B$74+$C93*C$74))/E$74,0)</f>
        <v>0</v>
      </c>
      <c r="F93" s="43">
        <f>0.01*'Input'!$F$60*(D93*$D$74)+10*(B93*$B$74+C93*$C$74)</f>
        <v>0</v>
      </c>
      <c r="G93" s="38">
        <f>IF($E$74&lt;&gt;0,0.1*F93/$E$74,"")</f>
        <v>0</v>
      </c>
      <c r="H93" s="47">
        <f>IF($D$74&lt;&gt;0,F93/$D$74,"")</f>
        <v>0</v>
      </c>
      <c r="I93" s="17"/>
    </row>
    <row r="94" spans="1:9">
      <c r="A94" s="4" t="s">
        <v>1589</v>
      </c>
      <c r="B94" s="39">
        <f>'Standing'!$R$80</f>
        <v>0</v>
      </c>
      <c r="C94" s="39">
        <f>'Standing'!$R$106</f>
        <v>0</v>
      </c>
      <c r="D94" s="49">
        <f>'AggCap'!$R$90</f>
        <v>0</v>
      </c>
      <c r="E94" s="38">
        <f>IF(E$74&lt;&gt;0,(($B94*B$74+$C94*C$74))/E$74,0)</f>
        <v>0</v>
      </c>
      <c r="F94" s="43">
        <f>0.01*'Input'!$F$60*(D94*$D$74)+10*(B94*$B$74+C94*$C$74)</f>
        <v>0</v>
      </c>
      <c r="G94" s="38">
        <f>IF($E$74&lt;&gt;0,0.1*F94/$E$74,"")</f>
        <v>0</v>
      </c>
      <c r="H94" s="47">
        <f>IF($D$74&lt;&gt;0,F94/$D$74,"")</f>
        <v>0</v>
      </c>
      <c r="I94" s="17"/>
    </row>
    <row r="95" spans="1:9">
      <c r="A95" s="4" t="s">
        <v>1590</v>
      </c>
      <c r="B95" s="39">
        <f>'Standing'!$S$80</f>
        <v>0</v>
      </c>
      <c r="C95" s="39">
        <f>'Standing'!$S$106</f>
        <v>0</v>
      </c>
      <c r="D95" s="49">
        <f>'AggCap'!$S$90</f>
        <v>0</v>
      </c>
      <c r="E95" s="38">
        <f>IF(E$74&lt;&gt;0,(($B95*B$74+$C95*C$74))/E$74,0)</f>
        <v>0</v>
      </c>
      <c r="F95" s="43">
        <f>0.01*'Input'!$F$60*(D95*$D$74)+10*(B95*$B$74+C95*$C$74)</f>
        <v>0</v>
      </c>
      <c r="G95" s="38">
        <f>IF($E$74&lt;&gt;0,0.1*F95/$E$74,"")</f>
        <v>0</v>
      </c>
      <c r="H95" s="47">
        <f>IF($D$74&lt;&gt;0,F95/$D$74,"")</f>
        <v>0</v>
      </c>
      <c r="I95" s="17"/>
    </row>
    <row r="96" spans="1:9">
      <c r="A96" s="4" t="s">
        <v>1591</v>
      </c>
      <c r="B96" s="21"/>
      <c r="C96" s="21"/>
      <c r="D96" s="49">
        <f>'Otex'!$B$122</f>
        <v>0</v>
      </c>
      <c r="E96" s="38">
        <f>IF(E$74&lt;&gt;0,(($B96*B$74+$C96*C$74))/E$74,0)</f>
        <v>0</v>
      </c>
      <c r="F96" s="43">
        <f>0.01*'Input'!$F$60*(D96*$D$74)+10*(B96*$B$74+C96*$C$74)</f>
        <v>0</v>
      </c>
      <c r="G96" s="38">
        <f>IF($E$74&lt;&gt;0,0.1*F96/$E$74,"")</f>
        <v>0</v>
      </c>
      <c r="H96" s="47">
        <f>IF($D$74&lt;&gt;0,F96/$D$74,"")</f>
        <v>0</v>
      </c>
      <c r="I96" s="17"/>
    </row>
    <row r="97" spans="1:9">
      <c r="A97" s="4" t="s">
        <v>1592</v>
      </c>
      <c r="B97" s="21"/>
      <c r="C97" s="21"/>
      <c r="D97" s="49">
        <f>'Otex'!$C$122</f>
        <v>0</v>
      </c>
      <c r="E97" s="38">
        <f>IF(E$74&lt;&gt;0,(($B97*B$74+$C97*C$74))/E$74,0)</f>
        <v>0</v>
      </c>
      <c r="F97" s="43">
        <f>0.01*'Input'!$F$60*(D97*$D$74)+10*(B97*$B$74+C97*$C$74)</f>
        <v>0</v>
      </c>
      <c r="G97" s="38">
        <f>IF($E$74&lt;&gt;0,0.1*F97/$E$74,"")</f>
        <v>0</v>
      </c>
      <c r="H97" s="47">
        <f>IF($D$74&lt;&gt;0,F97/$D$74,"")</f>
        <v>0</v>
      </c>
      <c r="I97" s="17"/>
    </row>
    <row r="98" spans="1:9">
      <c r="A98" s="4" t="s">
        <v>1593</v>
      </c>
      <c r="B98" s="39">
        <f>'Adder'!$B$266</f>
        <v>0</v>
      </c>
      <c r="C98" s="39">
        <f>'Adder'!$C$266</f>
        <v>0</v>
      </c>
      <c r="D98" s="21"/>
      <c r="E98" s="38">
        <f>IF(E$74&lt;&gt;0,(($B98*B$74+$C98*C$74))/E$74,0)</f>
        <v>0</v>
      </c>
      <c r="F98" s="43">
        <f>0.01*'Input'!$F$60*(D98*$D$74)+10*(B98*$B$74+C98*$C$74)</f>
        <v>0</v>
      </c>
      <c r="G98" s="38">
        <f>IF($E$74&lt;&gt;0,0.1*F98/$E$74,"")</f>
        <v>0</v>
      </c>
      <c r="H98" s="47">
        <f>IF($D$74&lt;&gt;0,F98/$D$74,"")</f>
        <v>0</v>
      </c>
      <c r="I98" s="17"/>
    </row>
    <row r="99" spans="1:9">
      <c r="A99" s="4" t="s">
        <v>1594</v>
      </c>
      <c r="B99" s="39">
        <f>'Adjust'!$B$79</f>
        <v>0</v>
      </c>
      <c r="C99" s="39">
        <f>'Adjust'!$C$79</f>
        <v>0</v>
      </c>
      <c r="D99" s="49">
        <f>'Adjust'!$E$79</f>
        <v>0</v>
      </c>
      <c r="E99" s="38">
        <f>IF(E$74&lt;&gt;0,(($B99*B$74+$C99*C$74))/E$74,0)</f>
        <v>0</v>
      </c>
      <c r="F99" s="43">
        <f>0.01*'Input'!$F$60*(D99*$D$74)+10*(B99*$B$74+C99*$C$74)</f>
        <v>0</v>
      </c>
      <c r="G99" s="38">
        <f>IF($E$74&lt;&gt;0,0.1*F99/$E$74,"")</f>
        <v>0</v>
      </c>
      <c r="H99" s="47">
        <f>IF($D$74&lt;&gt;0,F99/$D$74,"")</f>
        <v>0</v>
      </c>
      <c r="I99" s="17"/>
    </row>
    <row r="101" spans="1:9">
      <c r="A101" s="4" t="s">
        <v>1595</v>
      </c>
      <c r="B101" s="38">
        <f>SUM($B$77:$B$99)</f>
        <v>0</v>
      </c>
      <c r="C101" s="38">
        <f>SUM($C$77:$C$99)</f>
        <v>0</v>
      </c>
      <c r="D101" s="47">
        <f>SUM($D$77:$D$99)</f>
        <v>0</v>
      </c>
      <c r="E101" s="38">
        <f>SUM(E$77:E$99)</f>
        <v>0</v>
      </c>
      <c r="F101" s="43">
        <f>SUM($F$77:$F$99)</f>
        <v>0</v>
      </c>
      <c r="G101" s="38">
        <f>SUM($G$77:$G$99)</f>
        <v>0</v>
      </c>
      <c r="H101" s="47">
        <f>SUM($H$77:$H$99)</f>
        <v>0</v>
      </c>
      <c r="I101" s="17"/>
    </row>
    <row r="103" spans="1:9" ht="21" customHeight="1">
      <c r="A103" s="1" t="s">
        <v>231</v>
      </c>
    </row>
    <row r="105" spans="1:9">
      <c r="B105" s="15" t="s">
        <v>242</v>
      </c>
      <c r="C105" s="15" t="s">
        <v>1576</v>
      </c>
    </row>
    <row r="106" spans="1:9">
      <c r="A106" s="4" t="s">
        <v>231</v>
      </c>
      <c r="B106" s="45">
        <f>'Loads'!B$336</f>
        <v>0</v>
      </c>
      <c r="C106" s="45">
        <f>'Multi'!B$130</f>
        <v>0</v>
      </c>
      <c r="D106" s="17"/>
    </row>
    <row r="108" spans="1:9">
      <c r="B108" s="15" t="s">
        <v>1384</v>
      </c>
      <c r="C108" s="15" t="s">
        <v>1578</v>
      </c>
      <c r="D108" s="15" t="s">
        <v>1545</v>
      </c>
    </row>
    <row r="109" spans="1:9">
      <c r="A109" s="4" t="s">
        <v>483</v>
      </c>
      <c r="B109" s="39">
        <f>'Standing'!$C$81</f>
        <v>0</v>
      </c>
      <c r="C109" s="43">
        <f>0+10*(B109*$B$106)</f>
        <v>0</v>
      </c>
      <c r="D109" s="38">
        <f>IF($C$106&lt;&gt;0,0.1*C109/$C$106,"")</f>
        <v>0</v>
      </c>
      <c r="E109" s="17"/>
    </row>
    <row r="110" spans="1:9">
      <c r="A110" s="4" t="s">
        <v>484</v>
      </c>
      <c r="B110" s="39">
        <f>'Standing'!$D$81</f>
        <v>0</v>
      </c>
      <c r="C110" s="43">
        <f>0+10*(B110*$B$106)</f>
        <v>0</v>
      </c>
      <c r="D110" s="38">
        <f>IF($C$106&lt;&gt;0,0.1*C110/$C$106,"")</f>
        <v>0</v>
      </c>
      <c r="E110" s="17"/>
    </row>
    <row r="111" spans="1:9">
      <c r="A111" s="4" t="s">
        <v>485</v>
      </c>
      <c r="B111" s="39">
        <f>'Standing'!$E$81</f>
        <v>0</v>
      </c>
      <c r="C111" s="43">
        <f>0+10*(B111*$B$106)</f>
        <v>0</v>
      </c>
      <c r="D111" s="38">
        <f>IF($C$106&lt;&gt;0,0.1*C111/$C$106,"")</f>
        <v>0</v>
      </c>
      <c r="E111" s="17"/>
    </row>
    <row r="112" spans="1:9">
      <c r="A112" s="4" t="s">
        <v>486</v>
      </c>
      <c r="B112" s="39">
        <f>'Standing'!$F$81</f>
        <v>0</v>
      </c>
      <c r="C112" s="43">
        <f>0+10*(B112*$B$106)</f>
        <v>0</v>
      </c>
      <c r="D112" s="38">
        <f>IF($C$106&lt;&gt;0,0.1*C112/$C$106,"")</f>
        <v>0</v>
      </c>
      <c r="E112" s="17"/>
    </row>
    <row r="113" spans="1:5">
      <c r="A113" s="4" t="s">
        <v>487</v>
      </c>
      <c r="B113" s="39">
        <f>'Standing'!$G$81</f>
        <v>0</v>
      </c>
      <c r="C113" s="43">
        <f>0+10*(B113*$B$106)</f>
        <v>0</v>
      </c>
      <c r="D113" s="38">
        <f>IF($C$106&lt;&gt;0,0.1*C113/$C$106,"")</f>
        <v>0</v>
      </c>
      <c r="E113" s="17"/>
    </row>
    <row r="114" spans="1:5">
      <c r="A114" s="4" t="s">
        <v>488</v>
      </c>
      <c r="B114" s="39">
        <f>'Standing'!$H$81</f>
        <v>0</v>
      </c>
      <c r="C114" s="43">
        <f>0+10*(B114*$B$106)</f>
        <v>0</v>
      </c>
      <c r="D114" s="38">
        <f>IF($C$106&lt;&gt;0,0.1*C114/$C$106,"")</f>
        <v>0</v>
      </c>
      <c r="E114" s="17"/>
    </row>
    <row r="115" spans="1:5">
      <c r="A115" s="4" t="s">
        <v>489</v>
      </c>
      <c r="B115" s="39">
        <f>'Standing'!$I$81</f>
        <v>0</v>
      </c>
      <c r="C115" s="43">
        <f>0+10*(B115*$B$106)</f>
        <v>0</v>
      </c>
      <c r="D115" s="38">
        <f>IF($C$106&lt;&gt;0,0.1*C115/$C$106,"")</f>
        <v>0</v>
      </c>
      <c r="E115" s="17"/>
    </row>
    <row r="116" spans="1:5">
      <c r="A116" s="4" t="s">
        <v>490</v>
      </c>
      <c r="B116" s="39">
        <f>'Standing'!$J$81</f>
        <v>0</v>
      </c>
      <c r="C116" s="43">
        <f>0+10*(B116*$B$106)</f>
        <v>0</v>
      </c>
      <c r="D116" s="38">
        <f>IF($C$106&lt;&gt;0,0.1*C116/$C$106,"")</f>
        <v>0</v>
      </c>
      <c r="E116" s="17"/>
    </row>
    <row r="117" spans="1:5">
      <c r="A117" s="4" t="s">
        <v>1582</v>
      </c>
      <c r="B117" s="39">
        <f>'Standing'!$K$81</f>
        <v>0</v>
      </c>
      <c r="C117" s="43">
        <f>0+10*(B117*$B$106)</f>
        <v>0</v>
      </c>
      <c r="D117" s="38">
        <f>IF($C$106&lt;&gt;0,0.1*C117/$C$106,"")</f>
        <v>0</v>
      </c>
      <c r="E117" s="17"/>
    </row>
    <row r="118" spans="1:5">
      <c r="A118" s="4" t="s">
        <v>1583</v>
      </c>
      <c r="B118" s="39">
        <f>'Standing'!$L$81</f>
        <v>0</v>
      </c>
      <c r="C118" s="43">
        <f>0+10*(B118*$B$106)</f>
        <v>0</v>
      </c>
      <c r="D118" s="38">
        <f>IF($C$106&lt;&gt;0,0.1*C118/$C$106,"")</f>
        <v>0</v>
      </c>
      <c r="E118" s="17"/>
    </row>
    <row r="119" spans="1:5">
      <c r="A119" s="4" t="s">
        <v>1584</v>
      </c>
      <c r="B119" s="39">
        <f>'Standing'!$M$81</f>
        <v>0</v>
      </c>
      <c r="C119" s="43">
        <f>0+10*(B119*$B$106)</f>
        <v>0</v>
      </c>
      <c r="D119" s="38">
        <f>IF($C$106&lt;&gt;0,0.1*C119/$C$106,"")</f>
        <v>0</v>
      </c>
      <c r="E119" s="17"/>
    </row>
    <row r="120" spans="1:5">
      <c r="A120" s="4" t="s">
        <v>1585</v>
      </c>
      <c r="B120" s="39">
        <f>'Standing'!$N$81</f>
        <v>0</v>
      </c>
      <c r="C120" s="43">
        <f>0+10*(B120*$B$106)</f>
        <v>0</v>
      </c>
      <c r="D120" s="38">
        <f>IF($C$106&lt;&gt;0,0.1*C120/$C$106,"")</f>
        <v>0</v>
      </c>
      <c r="E120" s="17"/>
    </row>
    <row r="121" spans="1:5">
      <c r="A121" s="4" t="s">
        <v>1586</v>
      </c>
      <c r="B121" s="39">
        <f>'Standing'!$O$81</f>
        <v>0</v>
      </c>
      <c r="C121" s="43">
        <f>0+10*(B121*$B$106)</f>
        <v>0</v>
      </c>
      <c r="D121" s="38">
        <f>IF($C$106&lt;&gt;0,0.1*C121/$C$106,"")</f>
        <v>0</v>
      </c>
      <c r="E121" s="17"/>
    </row>
    <row r="122" spans="1:5">
      <c r="A122" s="4" t="s">
        <v>1587</v>
      </c>
      <c r="B122" s="39">
        <f>'Standing'!$P$81</f>
        <v>0</v>
      </c>
      <c r="C122" s="43">
        <f>0+10*(B122*$B$106)</f>
        <v>0</v>
      </c>
      <c r="D122" s="38">
        <f>IF($C$106&lt;&gt;0,0.1*C122/$C$106,"")</f>
        <v>0</v>
      </c>
      <c r="E122" s="17"/>
    </row>
    <row r="123" spans="1:5">
      <c r="A123" s="4" t="s">
        <v>1588</v>
      </c>
      <c r="B123" s="39">
        <f>'Standing'!$Q$81</f>
        <v>0</v>
      </c>
      <c r="C123" s="43">
        <f>0+10*(B123*$B$106)</f>
        <v>0</v>
      </c>
      <c r="D123" s="38">
        <f>IF($C$106&lt;&gt;0,0.1*C123/$C$106,"")</f>
        <v>0</v>
      </c>
      <c r="E123" s="17"/>
    </row>
    <row r="124" spans="1:5">
      <c r="A124" s="4" t="s">
        <v>1589</v>
      </c>
      <c r="B124" s="39">
        <f>'Standing'!$R$81</f>
        <v>0</v>
      </c>
      <c r="C124" s="43">
        <f>0+10*(B124*$B$106)</f>
        <v>0</v>
      </c>
      <c r="D124" s="38">
        <f>IF($C$106&lt;&gt;0,0.1*C124/$C$106,"")</f>
        <v>0</v>
      </c>
      <c r="E124" s="17"/>
    </row>
    <row r="125" spans="1:5">
      <c r="A125" s="4" t="s">
        <v>1590</v>
      </c>
      <c r="B125" s="39">
        <f>'Standing'!$S$81</f>
        <v>0</v>
      </c>
      <c r="C125" s="43">
        <f>0+10*(B125*$B$106)</f>
        <v>0</v>
      </c>
      <c r="D125" s="38">
        <f>IF($C$106&lt;&gt;0,0.1*C125/$C$106,"")</f>
        <v>0</v>
      </c>
      <c r="E125" s="17"/>
    </row>
    <row r="126" spans="1:5">
      <c r="A126" s="4" t="s">
        <v>1593</v>
      </c>
      <c r="B126" s="39">
        <f>'Adder'!$B$267</f>
        <v>0</v>
      </c>
      <c r="C126" s="43">
        <f>0+10*(B126*$B$106)</f>
        <v>0</v>
      </c>
      <c r="D126" s="38">
        <f>IF($C$106&lt;&gt;0,0.1*C126/$C$106,"")</f>
        <v>0</v>
      </c>
      <c r="E126" s="17"/>
    </row>
    <row r="127" spans="1:5">
      <c r="A127" s="4" t="s">
        <v>1594</v>
      </c>
      <c r="B127" s="39">
        <f>'Adjust'!$B$80</f>
        <v>0</v>
      </c>
      <c r="C127" s="43">
        <f>0+10*(B127*$B$106)</f>
        <v>0</v>
      </c>
      <c r="D127" s="38">
        <f>IF($C$106&lt;&gt;0,0.1*C127/$C$106,"")</f>
        <v>0</v>
      </c>
      <c r="E127" s="17"/>
    </row>
    <row r="129" spans="1:7">
      <c r="A129" s="4" t="s">
        <v>1595</v>
      </c>
      <c r="B129" s="38">
        <f>SUM($B$109:$B$127)</f>
        <v>0</v>
      </c>
      <c r="C129" s="43">
        <f>SUM($C$109:$C$127)</f>
        <v>0</v>
      </c>
      <c r="D129" s="38">
        <f>SUM($D$109:$D$127)</f>
        <v>0</v>
      </c>
      <c r="E129" s="17"/>
    </row>
    <row r="131" spans="1:7" ht="21" customHeight="1">
      <c r="A131" s="1" t="s">
        <v>187</v>
      </c>
    </row>
    <row r="133" spans="1:7">
      <c r="B133" s="15" t="s">
        <v>242</v>
      </c>
      <c r="C133" s="15" t="s">
        <v>245</v>
      </c>
      <c r="D133" s="15" t="s">
        <v>1576</v>
      </c>
      <c r="E133" s="15" t="s">
        <v>1577</v>
      </c>
    </row>
    <row r="134" spans="1:7">
      <c r="A134" s="4" t="s">
        <v>187</v>
      </c>
      <c r="B134" s="45">
        <f>'Loads'!B$337</f>
        <v>0</v>
      </c>
      <c r="C134" s="45">
        <f>'Loads'!E$337</f>
        <v>0</v>
      </c>
      <c r="D134" s="45">
        <f>'Multi'!B$131</f>
        <v>0</v>
      </c>
      <c r="E134" s="38">
        <f>IF(C134,D134/C134,"")</f>
        <v>0</v>
      </c>
      <c r="F134" s="17"/>
    </row>
    <row r="136" spans="1:7">
      <c r="B136" s="15" t="s">
        <v>1384</v>
      </c>
      <c r="C136" s="15" t="s">
        <v>1387</v>
      </c>
      <c r="D136" s="15" t="s">
        <v>1578</v>
      </c>
      <c r="E136" s="15" t="s">
        <v>1545</v>
      </c>
      <c r="F136" s="15" t="s">
        <v>1579</v>
      </c>
    </row>
    <row r="137" spans="1:7">
      <c r="A137" s="4" t="s">
        <v>483</v>
      </c>
      <c r="B137" s="39">
        <f>'Standing'!$C$82</f>
        <v>0</v>
      </c>
      <c r="C137" s="49">
        <f>'AggCap'!$C$91</f>
        <v>0</v>
      </c>
      <c r="D137" s="43">
        <f>0.01*'Input'!$F$60*(C137*$C$134)+10*(B137*$B$134)</f>
        <v>0</v>
      </c>
      <c r="E137" s="38">
        <f>IF($D$134&lt;&gt;0,0.1*D137/$D$134,"")</f>
        <v>0</v>
      </c>
      <c r="F137" s="47">
        <f>IF($C$134&lt;&gt;0,D137/$C$134,"")</f>
        <v>0</v>
      </c>
      <c r="G137" s="17"/>
    </row>
    <row r="138" spans="1:7">
      <c r="A138" s="4" t="s">
        <v>484</v>
      </c>
      <c r="B138" s="39">
        <f>'Standing'!$D$82</f>
        <v>0</v>
      </c>
      <c r="C138" s="49">
        <f>'AggCap'!$D$91</f>
        <v>0</v>
      </c>
      <c r="D138" s="43">
        <f>0.01*'Input'!$F$60*(C138*$C$134)+10*(B138*$B$134)</f>
        <v>0</v>
      </c>
      <c r="E138" s="38">
        <f>IF($D$134&lt;&gt;0,0.1*D138/$D$134,"")</f>
        <v>0</v>
      </c>
      <c r="F138" s="47">
        <f>IF($C$134&lt;&gt;0,D138/$C$134,"")</f>
        <v>0</v>
      </c>
      <c r="G138" s="17"/>
    </row>
    <row r="139" spans="1:7">
      <c r="A139" s="4" t="s">
        <v>485</v>
      </c>
      <c r="B139" s="39">
        <f>'Standing'!$E$82</f>
        <v>0</v>
      </c>
      <c r="C139" s="49">
        <f>'AggCap'!$E$91</f>
        <v>0</v>
      </c>
      <c r="D139" s="43">
        <f>0.01*'Input'!$F$60*(C139*$C$134)+10*(B139*$B$134)</f>
        <v>0</v>
      </c>
      <c r="E139" s="38">
        <f>IF($D$134&lt;&gt;0,0.1*D139/$D$134,"")</f>
        <v>0</v>
      </c>
      <c r="F139" s="47">
        <f>IF($C$134&lt;&gt;0,D139/$C$134,"")</f>
        <v>0</v>
      </c>
      <c r="G139" s="17"/>
    </row>
    <row r="140" spans="1:7">
      <c r="A140" s="4" t="s">
        <v>486</v>
      </c>
      <c r="B140" s="39">
        <f>'Standing'!$F$82</f>
        <v>0</v>
      </c>
      <c r="C140" s="49">
        <f>'AggCap'!$F$91</f>
        <v>0</v>
      </c>
      <c r="D140" s="43">
        <f>0.01*'Input'!$F$60*(C140*$C$134)+10*(B140*$B$134)</f>
        <v>0</v>
      </c>
      <c r="E140" s="38">
        <f>IF($D$134&lt;&gt;0,0.1*D140/$D$134,"")</f>
        <v>0</v>
      </c>
      <c r="F140" s="47">
        <f>IF($C$134&lt;&gt;0,D140/$C$134,"")</f>
        <v>0</v>
      </c>
      <c r="G140" s="17"/>
    </row>
    <row r="141" spans="1:7">
      <c r="A141" s="4" t="s">
        <v>487</v>
      </c>
      <c r="B141" s="39">
        <f>'Standing'!$G$82</f>
        <v>0</v>
      </c>
      <c r="C141" s="49">
        <f>'AggCap'!$G$91</f>
        <v>0</v>
      </c>
      <c r="D141" s="43">
        <f>0.01*'Input'!$F$60*(C141*$C$134)+10*(B141*$B$134)</f>
        <v>0</v>
      </c>
      <c r="E141" s="38">
        <f>IF($D$134&lt;&gt;0,0.1*D141/$D$134,"")</f>
        <v>0</v>
      </c>
      <c r="F141" s="47">
        <f>IF($C$134&lt;&gt;0,D141/$C$134,"")</f>
        <v>0</v>
      </c>
      <c r="G141" s="17"/>
    </row>
    <row r="142" spans="1:7">
      <c r="A142" s="4" t="s">
        <v>488</v>
      </c>
      <c r="B142" s="39">
        <f>'Standing'!$H$82</f>
        <v>0</v>
      </c>
      <c r="C142" s="49">
        <f>'AggCap'!$H$91</f>
        <v>0</v>
      </c>
      <c r="D142" s="43">
        <f>0.01*'Input'!$F$60*(C142*$C$134)+10*(B142*$B$134)</f>
        <v>0</v>
      </c>
      <c r="E142" s="38">
        <f>IF($D$134&lt;&gt;0,0.1*D142/$D$134,"")</f>
        <v>0</v>
      </c>
      <c r="F142" s="47">
        <f>IF($C$134&lt;&gt;0,D142/$C$134,"")</f>
        <v>0</v>
      </c>
      <c r="G142" s="17"/>
    </row>
    <row r="143" spans="1:7">
      <c r="A143" s="4" t="s">
        <v>489</v>
      </c>
      <c r="B143" s="39">
        <f>'Standing'!$I$82</f>
        <v>0</v>
      </c>
      <c r="C143" s="49">
        <f>'AggCap'!$I$91</f>
        <v>0</v>
      </c>
      <c r="D143" s="43">
        <f>0.01*'Input'!$F$60*(C143*$C$134)+10*(B143*$B$134)</f>
        <v>0</v>
      </c>
      <c r="E143" s="38">
        <f>IF($D$134&lt;&gt;0,0.1*D143/$D$134,"")</f>
        <v>0</v>
      </c>
      <c r="F143" s="47">
        <f>IF($C$134&lt;&gt;0,D143/$C$134,"")</f>
        <v>0</v>
      </c>
      <c r="G143" s="17"/>
    </row>
    <row r="144" spans="1:7">
      <c r="A144" s="4" t="s">
        <v>490</v>
      </c>
      <c r="B144" s="39">
        <f>'Standing'!$J$82</f>
        <v>0</v>
      </c>
      <c r="C144" s="49">
        <f>'AggCap'!$J$91</f>
        <v>0</v>
      </c>
      <c r="D144" s="43">
        <f>0.01*'Input'!$F$60*(C144*$C$134)+10*(B144*$B$134)</f>
        <v>0</v>
      </c>
      <c r="E144" s="38">
        <f>IF($D$134&lt;&gt;0,0.1*D144/$D$134,"")</f>
        <v>0</v>
      </c>
      <c r="F144" s="47">
        <f>IF($C$134&lt;&gt;0,D144/$C$134,"")</f>
        <v>0</v>
      </c>
      <c r="G144" s="17"/>
    </row>
    <row r="145" spans="1:7">
      <c r="A145" s="4" t="s">
        <v>1580</v>
      </c>
      <c r="B145" s="21"/>
      <c r="C145" s="49">
        <f>'SM'!$B$121</f>
        <v>0</v>
      </c>
      <c r="D145" s="43">
        <f>0.01*'Input'!$F$60*(C145*$C$134)+10*(B145*$B$134)</f>
        <v>0</v>
      </c>
      <c r="E145" s="38">
        <f>IF($D$134&lt;&gt;0,0.1*D145/$D$134,"")</f>
        <v>0</v>
      </c>
      <c r="F145" s="47">
        <f>IF($C$134&lt;&gt;0,D145/$C$134,"")</f>
        <v>0</v>
      </c>
      <c r="G145" s="17"/>
    </row>
    <row r="146" spans="1:7">
      <c r="A146" s="4" t="s">
        <v>1581</v>
      </c>
      <c r="B146" s="21"/>
      <c r="C146" s="49">
        <f>'SM'!$C$121</f>
        <v>0</v>
      </c>
      <c r="D146" s="43">
        <f>0.01*'Input'!$F$60*(C146*$C$134)+10*(B146*$B$134)</f>
        <v>0</v>
      </c>
      <c r="E146" s="38">
        <f>IF($D$134&lt;&gt;0,0.1*D146/$D$134,"")</f>
        <v>0</v>
      </c>
      <c r="F146" s="47">
        <f>IF($C$134&lt;&gt;0,D146/$C$134,"")</f>
        <v>0</v>
      </c>
      <c r="G146" s="17"/>
    </row>
    <row r="147" spans="1:7">
      <c r="A147" s="4" t="s">
        <v>1582</v>
      </c>
      <c r="B147" s="39">
        <f>'Standing'!$K$82</f>
        <v>0</v>
      </c>
      <c r="C147" s="49">
        <f>'AggCap'!$K$91</f>
        <v>0</v>
      </c>
      <c r="D147" s="43">
        <f>0.01*'Input'!$F$60*(C147*$C$134)+10*(B147*$B$134)</f>
        <v>0</v>
      </c>
      <c r="E147" s="38">
        <f>IF($D$134&lt;&gt;0,0.1*D147/$D$134,"")</f>
        <v>0</v>
      </c>
      <c r="F147" s="47">
        <f>IF($C$134&lt;&gt;0,D147/$C$134,"")</f>
        <v>0</v>
      </c>
      <c r="G147" s="17"/>
    </row>
    <row r="148" spans="1:7">
      <c r="A148" s="4" t="s">
        <v>1583</v>
      </c>
      <c r="B148" s="39">
        <f>'Standing'!$L$82</f>
        <v>0</v>
      </c>
      <c r="C148" s="49">
        <f>'AggCap'!$L$91</f>
        <v>0</v>
      </c>
      <c r="D148" s="43">
        <f>0.01*'Input'!$F$60*(C148*$C$134)+10*(B148*$B$134)</f>
        <v>0</v>
      </c>
      <c r="E148" s="38">
        <f>IF($D$134&lt;&gt;0,0.1*D148/$D$134,"")</f>
        <v>0</v>
      </c>
      <c r="F148" s="47">
        <f>IF($C$134&lt;&gt;0,D148/$C$134,"")</f>
        <v>0</v>
      </c>
      <c r="G148" s="17"/>
    </row>
    <row r="149" spans="1:7">
      <c r="A149" s="4" t="s">
        <v>1584</v>
      </c>
      <c r="B149" s="39">
        <f>'Standing'!$M$82</f>
        <v>0</v>
      </c>
      <c r="C149" s="49">
        <f>'AggCap'!$M$91</f>
        <v>0</v>
      </c>
      <c r="D149" s="43">
        <f>0.01*'Input'!$F$60*(C149*$C$134)+10*(B149*$B$134)</f>
        <v>0</v>
      </c>
      <c r="E149" s="38">
        <f>IF($D$134&lt;&gt;0,0.1*D149/$D$134,"")</f>
        <v>0</v>
      </c>
      <c r="F149" s="47">
        <f>IF($C$134&lt;&gt;0,D149/$C$134,"")</f>
        <v>0</v>
      </c>
      <c r="G149" s="17"/>
    </row>
    <row r="150" spans="1:7">
      <c r="A150" s="4" t="s">
        <v>1585</v>
      </c>
      <c r="B150" s="39">
        <f>'Standing'!$N$82</f>
        <v>0</v>
      </c>
      <c r="C150" s="49">
        <f>'AggCap'!$N$91</f>
        <v>0</v>
      </c>
      <c r="D150" s="43">
        <f>0.01*'Input'!$F$60*(C150*$C$134)+10*(B150*$B$134)</f>
        <v>0</v>
      </c>
      <c r="E150" s="38">
        <f>IF($D$134&lt;&gt;0,0.1*D150/$D$134,"")</f>
        <v>0</v>
      </c>
      <c r="F150" s="47">
        <f>IF($C$134&lt;&gt;0,D150/$C$134,"")</f>
        <v>0</v>
      </c>
      <c r="G150" s="17"/>
    </row>
    <row r="151" spans="1:7">
      <c r="A151" s="4" t="s">
        <v>1586</v>
      </c>
      <c r="B151" s="39">
        <f>'Standing'!$O$82</f>
        <v>0</v>
      </c>
      <c r="C151" s="49">
        <f>'AggCap'!$O$91</f>
        <v>0</v>
      </c>
      <c r="D151" s="43">
        <f>0.01*'Input'!$F$60*(C151*$C$134)+10*(B151*$B$134)</f>
        <v>0</v>
      </c>
      <c r="E151" s="38">
        <f>IF($D$134&lt;&gt;0,0.1*D151/$D$134,"")</f>
        <v>0</v>
      </c>
      <c r="F151" s="47">
        <f>IF($C$134&lt;&gt;0,D151/$C$134,"")</f>
        <v>0</v>
      </c>
      <c r="G151" s="17"/>
    </row>
    <row r="152" spans="1:7">
      <c r="A152" s="4" t="s">
        <v>1587</v>
      </c>
      <c r="B152" s="39">
        <f>'Standing'!$P$82</f>
        <v>0</v>
      </c>
      <c r="C152" s="49">
        <f>'AggCap'!$P$91</f>
        <v>0</v>
      </c>
      <c r="D152" s="43">
        <f>0.01*'Input'!$F$60*(C152*$C$134)+10*(B152*$B$134)</f>
        <v>0</v>
      </c>
      <c r="E152" s="38">
        <f>IF($D$134&lt;&gt;0,0.1*D152/$D$134,"")</f>
        <v>0</v>
      </c>
      <c r="F152" s="47">
        <f>IF($C$134&lt;&gt;0,D152/$C$134,"")</f>
        <v>0</v>
      </c>
      <c r="G152" s="17"/>
    </row>
    <row r="153" spans="1:7">
      <c r="A153" s="4" t="s">
        <v>1588</v>
      </c>
      <c r="B153" s="39">
        <f>'Standing'!$Q$82</f>
        <v>0</v>
      </c>
      <c r="C153" s="49">
        <f>'AggCap'!$Q$91</f>
        <v>0</v>
      </c>
      <c r="D153" s="43">
        <f>0.01*'Input'!$F$60*(C153*$C$134)+10*(B153*$B$134)</f>
        <v>0</v>
      </c>
      <c r="E153" s="38">
        <f>IF($D$134&lt;&gt;0,0.1*D153/$D$134,"")</f>
        <v>0</v>
      </c>
      <c r="F153" s="47">
        <f>IF($C$134&lt;&gt;0,D153/$C$134,"")</f>
        <v>0</v>
      </c>
      <c r="G153" s="17"/>
    </row>
    <row r="154" spans="1:7">
      <c r="A154" s="4" t="s">
        <v>1589</v>
      </c>
      <c r="B154" s="39">
        <f>'Standing'!$R$82</f>
        <v>0</v>
      </c>
      <c r="C154" s="49">
        <f>'AggCap'!$R$91</f>
        <v>0</v>
      </c>
      <c r="D154" s="43">
        <f>0.01*'Input'!$F$60*(C154*$C$134)+10*(B154*$B$134)</f>
        <v>0</v>
      </c>
      <c r="E154" s="38">
        <f>IF($D$134&lt;&gt;0,0.1*D154/$D$134,"")</f>
        <v>0</v>
      </c>
      <c r="F154" s="47">
        <f>IF($C$134&lt;&gt;0,D154/$C$134,"")</f>
        <v>0</v>
      </c>
      <c r="G154" s="17"/>
    </row>
    <row r="155" spans="1:7">
      <c r="A155" s="4" t="s">
        <v>1590</v>
      </c>
      <c r="B155" s="39">
        <f>'Standing'!$S$82</f>
        <v>0</v>
      </c>
      <c r="C155" s="49">
        <f>'AggCap'!$S$91</f>
        <v>0</v>
      </c>
      <c r="D155" s="43">
        <f>0.01*'Input'!$F$60*(C155*$C$134)+10*(B155*$B$134)</f>
        <v>0</v>
      </c>
      <c r="E155" s="38">
        <f>IF($D$134&lt;&gt;0,0.1*D155/$D$134,"")</f>
        <v>0</v>
      </c>
      <c r="F155" s="47">
        <f>IF($C$134&lt;&gt;0,D155/$C$134,"")</f>
        <v>0</v>
      </c>
      <c r="G155" s="17"/>
    </row>
    <row r="156" spans="1:7">
      <c r="A156" s="4" t="s">
        <v>1591</v>
      </c>
      <c r="B156" s="21"/>
      <c r="C156" s="49">
        <f>'Otex'!$B$124</f>
        <v>0</v>
      </c>
      <c r="D156" s="43">
        <f>0.01*'Input'!$F$60*(C156*$C$134)+10*(B156*$B$134)</f>
        <v>0</v>
      </c>
      <c r="E156" s="38">
        <f>IF($D$134&lt;&gt;0,0.1*D156/$D$134,"")</f>
        <v>0</v>
      </c>
      <c r="F156" s="47">
        <f>IF($C$134&lt;&gt;0,D156/$C$134,"")</f>
        <v>0</v>
      </c>
      <c r="G156" s="17"/>
    </row>
    <row r="157" spans="1:7">
      <c r="A157" s="4" t="s">
        <v>1592</v>
      </c>
      <c r="B157" s="21"/>
      <c r="C157" s="49">
        <f>'Otex'!$C$124</f>
        <v>0</v>
      </c>
      <c r="D157" s="43">
        <f>0.01*'Input'!$F$60*(C157*$C$134)+10*(B157*$B$134)</f>
        <v>0</v>
      </c>
      <c r="E157" s="38">
        <f>IF($D$134&lt;&gt;0,0.1*D157/$D$134,"")</f>
        <v>0</v>
      </c>
      <c r="F157" s="47">
        <f>IF($C$134&lt;&gt;0,D157/$C$134,"")</f>
        <v>0</v>
      </c>
      <c r="G157" s="17"/>
    </row>
    <row r="158" spans="1:7">
      <c r="A158" s="4" t="s">
        <v>1593</v>
      </c>
      <c r="B158" s="39">
        <f>'Adder'!$B$268</f>
        <v>0</v>
      </c>
      <c r="C158" s="21"/>
      <c r="D158" s="43">
        <f>0.01*'Input'!$F$60*(C158*$C$134)+10*(B158*$B$134)</f>
        <v>0</v>
      </c>
      <c r="E158" s="38">
        <f>IF($D$134&lt;&gt;0,0.1*D158/$D$134,"")</f>
        <v>0</v>
      </c>
      <c r="F158" s="47">
        <f>IF($C$134&lt;&gt;0,D158/$C$134,"")</f>
        <v>0</v>
      </c>
      <c r="G158" s="17"/>
    </row>
    <row r="159" spans="1:7">
      <c r="A159" s="4" t="s">
        <v>1594</v>
      </c>
      <c r="B159" s="39">
        <f>'Adjust'!$B$81</f>
        <v>0</v>
      </c>
      <c r="C159" s="49">
        <f>'Adjust'!$E$81</f>
        <v>0</v>
      </c>
      <c r="D159" s="43">
        <f>0.01*'Input'!$F$60*(C159*$C$134)+10*(B159*$B$134)</f>
        <v>0</v>
      </c>
      <c r="E159" s="38">
        <f>IF($D$134&lt;&gt;0,0.1*D159/$D$134,"")</f>
        <v>0</v>
      </c>
      <c r="F159" s="47">
        <f>IF($C$134&lt;&gt;0,D159/$C$134,"")</f>
        <v>0</v>
      </c>
      <c r="G159" s="17"/>
    </row>
    <row r="161" spans="1:9">
      <c r="A161" s="4" t="s">
        <v>1595</v>
      </c>
      <c r="B161" s="38">
        <f>SUM($B$137:$B$159)</f>
        <v>0</v>
      </c>
      <c r="C161" s="47">
        <f>SUM($C$137:$C$159)</f>
        <v>0</v>
      </c>
      <c r="D161" s="43">
        <f>SUM($D$137:$D$159)</f>
        <v>0</v>
      </c>
      <c r="E161" s="38">
        <f>SUM($E$137:$E$159)</f>
        <v>0</v>
      </c>
      <c r="F161" s="47">
        <f>SUM($F$137:$F$159)</f>
        <v>0</v>
      </c>
      <c r="G161" s="17"/>
    </row>
    <row r="163" spans="1:9" ht="21" customHeight="1">
      <c r="A163" s="1" t="s">
        <v>188</v>
      </c>
    </row>
    <row r="165" spans="1:9">
      <c r="B165" s="15" t="s">
        <v>242</v>
      </c>
      <c r="C165" s="15" t="s">
        <v>243</v>
      </c>
      <c r="D165" s="15" t="s">
        <v>245</v>
      </c>
      <c r="E165" s="15" t="s">
        <v>1576</v>
      </c>
      <c r="F165" s="15" t="s">
        <v>1577</v>
      </c>
    </row>
    <row r="166" spans="1:9">
      <c r="A166" s="4" t="s">
        <v>188</v>
      </c>
      <c r="B166" s="45">
        <f>'Loads'!B$338</f>
        <v>0</v>
      </c>
      <c r="C166" s="45">
        <f>'Loads'!C$338</f>
        <v>0</v>
      </c>
      <c r="D166" s="45">
        <f>'Loads'!E$338</f>
        <v>0</v>
      </c>
      <c r="E166" s="45">
        <f>'Multi'!B$132</f>
        <v>0</v>
      </c>
      <c r="F166" s="38">
        <f>IF(D166,E166/D166,"")</f>
        <v>0</v>
      </c>
      <c r="G166" s="17"/>
    </row>
    <row r="168" spans="1:9">
      <c r="B168" s="15" t="s">
        <v>1384</v>
      </c>
      <c r="C168" s="15" t="s">
        <v>1385</v>
      </c>
      <c r="D168" s="15" t="s">
        <v>1387</v>
      </c>
      <c r="E168" s="15" t="s">
        <v>1547</v>
      </c>
      <c r="F168" s="15" t="s">
        <v>1578</v>
      </c>
      <c r="G168" s="15" t="s">
        <v>1545</v>
      </c>
      <c r="H168" s="15" t="s">
        <v>1579</v>
      </c>
    </row>
    <row r="169" spans="1:9">
      <c r="A169" s="4" t="s">
        <v>483</v>
      </c>
      <c r="B169" s="39">
        <f>'Standing'!$C$83</f>
        <v>0</v>
      </c>
      <c r="C169" s="39">
        <f>'Standing'!$C$107</f>
        <v>0</v>
      </c>
      <c r="D169" s="49">
        <f>'AggCap'!$C$92</f>
        <v>0</v>
      </c>
      <c r="E169" s="38">
        <f>IF(E$166&lt;&gt;0,(($B169*B$166+$C169*C$166))/E$166,0)</f>
        <v>0</v>
      </c>
      <c r="F169" s="43">
        <f>0.01*'Input'!$F$60*(D169*$D$166)+10*(B169*$B$166+C169*$C$166)</f>
        <v>0</v>
      </c>
      <c r="G169" s="38">
        <f>IF($E$166&lt;&gt;0,0.1*F169/$E$166,"")</f>
        <v>0</v>
      </c>
      <c r="H169" s="47">
        <f>IF($D$166&lt;&gt;0,F169/$D$166,"")</f>
        <v>0</v>
      </c>
      <c r="I169" s="17"/>
    </row>
    <row r="170" spans="1:9">
      <c r="A170" s="4" t="s">
        <v>484</v>
      </c>
      <c r="B170" s="39">
        <f>'Standing'!$D$83</f>
        <v>0</v>
      </c>
      <c r="C170" s="39">
        <f>'Standing'!$D$107</f>
        <v>0</v>
      </c>
      <c r="D170" s="49">
        <f>'AggCap'!$D$92</f>
        <v>0</v>
      </c>
      <c r="E170" s="38">
        <f>IF(E$166&lt;&gt;0,(($B170*B$166+$C170*C$166))/E$166,0)</f>
        <v>0</v>
      </c>
      <c r="F170" s="43">
        <f>0.01*'Input'!$F$60*(D170*$D$166)+10*(B170*$B$166+C170*$C$166)</f>
        <v>0</v>
      </c>
      <c r="G170" s="38">
        <f>IF($E$166&lt;&gt;0,0.1*F170/$E$166,"")</f>
        <v>0</v>
      </c>
      <c r="H170" s="47">
        <f>IF($D$166&lt;&gt;0,F170/$D$166,"")</f>
        <v>0</v>
      </c>
      <c r="I170" s="17"/>
    </row>
    <row r="171" spans="1:9">
      <c r="A171" s="4" t="s">
        <v>485</v>
      </c>
      <c r="B171" s="39">
        <f>'Standing'!$E$83</f>
        <v>0</v>
      </c>
      <c r="C171" s="39">
        <f>'Standing'!$E$107</f>
        <v>0</v>
      </c>
      <c r="D171" s="49">
        <f>'AggCap'!$E$92</f>
        <v>0</v>
      </c>
      <c r="E171" s="38">
        <f>IF(E$166&lt;&gt;0,(($B171*B$166+$C171*C$166))/E$166,0)</f>
        <v>0</v>
      </c>
      <c r="F171" s="43">
        <f>0.01*'Input'!$F$60*(D171*$D$166)+10*(B171*$B$166+C171*$C$166)</f>
        <v>0</v>
      </c>
      <c r="G171" s="38">
        <f>IF($E$166&lt;&gt;0,0.1*F171/$E$166,"")</f>
        <v>0</v>
      </c>
      <c r="H171" s="47">
        <f>IF($D$166&lt;&gt;0,F171/$D$166,"")</f>
        <v>0</v>
      </c>
      <c r="I171" s="17"/>
    </row>
    <row r="172" spans="1:9">
      <c r="A172" s="4" t="s">
        <v>486</v>
      </c>
      <c r="B172" s="39">
        <f>'Standing'!$F$83</f>
        <v>0</v>
      </c>
      <c r="C172" s="39">
        <f>'Standing'!$F$107</f>
        <v>0</v>
      </c>
      <c r="D172" s="49">
        <f>'AggCap'!$F$92</f>
        <v>0</v>
      </c>
      <c r="E172" s="38">
        <f>IF(E$166&lt;&gt;0,(($B172*B$166+$C172*C$166))/E$166,0)</f>
        <v>0</v>
      </c>
      <c r="F172" s="43">
        <f>0.01*'Input'!$F$60*(D172*$D$166)+10*(B172*$B$166+C172*$C$166)</f>
        <v>0</v>
      </c>
      <c r="G172" s="38">
        <f>IF($E$166&lt;&gt;0,0.1*F172/$E$166,"")</f>
        <v>0</v>
      </c>
      <c r="H172" s="47">
        <f>IF($D$166&lt;&gt;0,F172/$D$166,"")</f>
        <v>0</v>
      </c>
      <c r="I172" s="17"/>
    </row>
    <row r="173" spans="1:9">
      <c r="A173" s="4" t="s">
        <v>487</v>
      </c>
      <c r="B173" s="39">
        <f>'Standing'!$G$83</f>
        <v>0</v>
      </c>
      <c r="C173" s="39">
        <f>'Standing'!$G$107</f>
        <v>0</v>
      </c>
      <c r="D173" s="49">
        <f>'AggCap'!$G$92</f>
        <v>0</v>
      </c>
      <c r="E173" s="38">
        <f>IF(E$166&lt;&gt;0,(($B173*B$166+$C173*C$166))/E$166,0)</f>
        <v>0</v>
      </c>
      <c r="F173" s="43">
        <f>0.01*'Input'!$F$60*(D173*$D$166)+10*(B173*$B$166+C173*$C$166)</f>
        <v>0</v>
      </c>
      <c r="G173" s="38">
        <f>IF($E$166&lt;&gt;0,0.1*F173/$E$166,"")</f>
        <v>0</v>
      </c>
      <c r="H173" s="47">
        <f>IF($D$166&lt;&gt;0,F173/$D$166,"")</f>
        <v>0</v>
      </c>
      <c r="I173" s="17"/>
    </row>
    <row r="174" spans="1:9">
      <c r="A174" s="4" t="s">
        <v>488</v>
      </c>
      <c r="B174" s="39">
        <f>'Standing'!$H$83</f>
        <v>0</v>
      </c>
      <c r="C174" s="39">
        <f>'Standing'!$H$107</f>
        <v>0</v>
      </c>
      <c r="D174" s="49">
        <f>'AggCap'!$H$92</f>
        <v>0</v>
      </c>
      <c r="E174" s="38">
        <f>IF(E$166&lt;&gt;0,(($B174*B$166+$C174*C$166))/E$166,0)</f>
        <v>0</v>
      </c>
      <c r="F174" s="43">
        <f>0.01*'Input'!$F$60*(D174*$D$166)+10*(B174*$B$166+C174*$C$166)</f>
        <v>0</v>
      </c>
      <c r="G174" s="38">
        <f>IF($E$166&lt;&gt;0,0.1*F174/$E$166,"")</f>
        <v>0</v>
      </c>
      <c r="H174" s="47">
        <f>IF($D$166&lt;&gt;0,F174/$D$166,"")</f>
        <v>0</v>
      </c>
      <c r="I174" s="17"/>
    </row>
    <row r="175" spans="1:9">
      <c r="A175" s="4" t="s">
        <v>489</v>
      </c>
      <c r="B175" s="39">
        <f>'Standing'!$I$83</f>
        <v>0</v>
      </c>
      <c r="C175" s="39">
        <f>'Standing'!$I$107</f>
        <v>0</v>
      </c>
      <c r="D175" s="49">
        <f>'AggCap'!$I$92</f>
        <v>0</v>
      </c>
      <c r="E175" s="38">
        <f>IF(E$166&lt;&gt;0,(($B175*B$166+$C175*C$166))/E$166,0)</f>
        <v>0</v>
      </c>
      <c r="F175" s="43">
        <f>0.01*'Input'!$F$60*(D175*$D$166)+10*(B175*$B$166+C175*$C$166)</f>
        <v>0</v>
      </c>
      <c r="G175" s="38">
        <f>IF($E$166&lt;&gt;0,0.1*F175/$E$166,"")</f>
        <v>0</v>
      </c>
      <c r="H175" s="47">
        <f>IF($D$166&lt;&gt;0,F175/$D$166,"")</f>
        <v>0</v>
      </c>
      <c r="I175" s="17"/>
    </row>
    <row r="176" spans="1:9">
      <c r="A176" s="4" t="s">
        <v>490</v>
      </c>
      <c r="B176" s="39">
        <f>'Standing'!$J$83</f>
        <v>0</v>
      </c>
      <c r="C176" s="39">
        <f>'Standing'!$J$107</f>
        <v>0</v>
      </c>
      <c r="D176" s="49">
        <f>'AggCap'!$J$92</f>
        <v>0</v>
      </c>
      <c r="E176" s="38">
        <f>IF(E$166&lt;&gt;0,(($B176*B$166+$C176*C$166))/E$166,0)</f>
        <v>0</v>
      </c>
      <c r="F176" s="43">
        <f>0.01*'Input'!$F$60*(D176*$D$166)+10*(B176*$B$166+C176*$C$166)</f>
        <v>0</v>
      </c>
      <c r="G176" s="38">
        <f>IF($E$166&lt;&gt;0,0.1*F176/$E$166,"")</f>
        <v>0</v>
      </c>
      <c r="H176" s="47">
        <f>IF($D$166&lt;&gt;0,F176/$D$166,"")</f>
        <v>0</v>
      </c>
      <c r="I176" s="17"/>
    </row>
    <row r="177" spans="1:9">
      <c r="A177" s="4" t="s">
        <v>1580</v>
      </c>
      <c r="B177" s="21"/>
      <c r="C177" s="21"/>
      <c r="D177" s="49">
        <f>'SM'!$B$122</f>
        <v>0</v>
      </c>
      <c r="E177" s="38">
        <f>IF(E$166&lt;&gt;0,(($B177*B$166+$C177*C$166))/E$166,0)</f>
        <v>0</v>
      </c>
      <c r="F177" s="43">
        <f>0.01*'Input'!$F$60*(D177*$D$166)+10*(B177*$B$166+C177*$C$166)</f>
        <v>0</v>
      </c>
      <c r="G177" s="38">
        <f>IF($E$166&lt;&gt;0,0.1*F177/$E$166,"")</f>
        <v>0</v>
      </c>
      <c r="H177" s="47">
        <f>IF($D$166&lt;&gt;0,F177/$D$166,"")</f>
        <v>0</v>
      </c>
      <c r="I177" s="17"/>
    </row>
    <row r="178" spans="1:9">
      <c r="A178" s="4" t="s">
        <v>1581</v>
      </c>
      <c r="B178" s="21"/>
      <c r="C178" s="21"/>
      <c r="D178" s="49">
        <f>'SM'!$C$122</f>
        <v>0</v>
      </c>
      <c r="E178" s="38">
        <f>IF(E$166&lt;&gt;0,(($B178*B$166+$C178*C$166))/E$166,0)</f>
        <v>0</v>
      </c>
      <c r="F178" s="43">
        <f>0.01*'Input'!$F$60*(D178*$D$166)+10*(B178*$B$166+C178*$C$166)</f>
        <v>0</v>
      </c>
      <c r="G178" s="38">
        <f>IF($E$166&lt;&gt;0,0.1*F178/$E$166,"")</f>
        <v>0</v>
      </c>
      <c r="H178" s="47">
        <f>IF($D$166&lt;&gt;0,F178/$D$166,"")</f>
        <v>0</v>
      </c>
      <c r="I178" s="17"/>
    </row>
    <row r="179" spans="1:9">
      <c r="A179" s="4" t="s">
        <v>1582</v>
      </c>
      <c r="B179" s="39">
        <f>'Standing'!$K$83</f>
        <v>0</v>
      </c>
      <c r="C179" s="39">
        <f>'Standing'!$K$107</f>
        <v>0</v>
      </c>
      <c r="D179" s="49">
        <f>'AggCap'!$K$92</f>
        <v>0</v>
      </c>
      <c r="E179" s="38">
        <f>IF(E$166&lt;&gt;0,(($B179*B$166+$C179*C$166))/E$166,0)</f>
        <v>0</v>
      </c>
      <c r="F179" s="43">
        <f>0.01*'Input'!$F$60*(D179*$D$166)+10*(B179*$B$166+C179*$C$166)</f>
        <v>0</v>
      </c>
      <c r="G179" s="38">
        <f>IF($E$166&lt;&gt;0,0.1*F179/$E$166,"")</f>
        <v>0</v>
      </c>
      <c r="H179" s="47">
        <f>IF($D$166&lt;&gt;0,F179/$D$166,"")</f>
        <v>0</v>
      </c>
      <c r="I179" s="17"/>
    </row>
    <row r="180" spans="1:9">
      <c r="A180" s="4" t="s">
        <v>1583</v>
      </c>
      <c r="B180" s="39">
        <f>'Standing'!$L$83</f>
        <v>0</v>
      </c>
      <c r="C180" s="39">
        <f>'Standing'!$L$107</f>
        <v>0</v>
      </c>
      <c r="D180" s="49">
        <f>'AggCap'!$L$92</f>
        <v>0</v>
      </c>
      <c r="E180" s="38">
        <f>IF(E$166&lt;&gt;0,(($B180*B$166+$C180*C$166))/E$166,0)</f>
        <v>0</v>
      </c>
      <c r="F180" s="43">
        <f>0.01*'Input'!$F$60*(D180*$D$166)+10*(B180*$B$166+C180*$C$166)</f>
        <v>0</v>
      </c>
      <c r="G180" s="38">
        <f>IF($E$166&lt;&gt;0,0.1*F180/$E$166,"")</f>
        <v>0</v>
      </c>
      <c r="H180" s="47">
        <f>IF($D$166&lt;&gt;0,F180/$D$166,"")</f>
        <v>0</v>
      </c>
      <c r="I180" s="17"/>
    </row>
    <row r="181" spans="1:9">
      <c r="A181" s="4" t="s">
        <v>1584</v>
      </c>
      <c r="B181" s="39">
        <f>'Standing'!$M$83</f>
        <v>0</v>
      </c>
      <c r="C181" s="39">
        <f>'Standing'!$M$107</f>
        <v>0</v>
      </c>
      <c r="D181" s="49">
        <f>'AggCap'!$M$92</f>
        <v>0</v>
      </c>
      <c r="E181" s="38">
        <f>IF(E$166&lt;&gt;0,(($B181*B$166+$C181*C$166))/E$166,0)</f>
        <v>0</v>
      </c>
      <c r="F181" s="43">
        <f>0.01*'Input'!$F$60*(D181*$D$166)+10*(B181*$B$166+C181*$C$166)</f>
        <v>0</v>
      </c>
      <c r="G181" s="38">
        <f>IF($E$166&lt;&gt;0,0.1*F181/$E$166,"")</f>
        <v>0</v>
      </c>
      <c r="H181" s="47">
        <f>IF($D$166&lt;&gt;0,F181/$D$166,"")</f>
        <v>0</v>
      </c>
      <c r="I181" s="17"/>
    </row>
    <row r="182" spans="1:9">
      <c r="A182" s="4" t="s">
        <v>1585</v>
      </c>
      <c r="B182" s="39">
        <f>'Standing'!$N$83</f>
        <v>0</v>
      </c>
      <c r="C182" s="39">
        <f>'Standing'!$N$107</f>
        <v>0</v>
      </c>
      <c r="D182" s="49">
        <f>'AggCap'!$N$92</f>
        <v>0</v>
      </c>
      <c r="E182" s="38">
        <f>IF(E$166&lt;&gt;0,(($B182*B$166+$C182*C$166))/E$166,0)</f>
        <v>0</v>
      </c>
      <c r="F182" s="43">
        <f>0.01*'Input'!$F$60*(D182*$D$166)+10*(B182*$B$166+C182*$C$166)</f>
        <v>0</v>
      </c>
      <c r="G182" s="38">
        <f>IF($E$166&lt;&gt;0,0.1*F182/$E$166,"")</f>
        <v>0</v>
      </c>
      <c r="H182" s="47">
        <f>IF($D$166&lt;&gt;0,F182/$D$166,"")</f>
        <v>0</v>
      </c>
      <c r="I182" s="17"/>
    </row>
    <row r="183" spans="1:9">
      <c r="A183" s="4" t="s">
        <v>1586</v>
      </c>
      <c r="B183" s="39">
        <f>'Standing'!$O$83</f>
        <v>0</v>
      </c>
      <c r="C183" s="39">
        <f>'Standing'!$O$107</f>
        <v>0</v>
      </c>
      <c r="D183" s="49">
        <f>'AggCap'!$O$92</f>
        <v>0</v>
      </c>
      <c r="E183" s="38">
        <f>IF(E$166&lt;&gt;0,(($B183*B$166+$C183*C$166))/E$166,0)</f>
        <v>0</v>
      </c>
      <c r="F183" s="43">
        <f>0.01*'Input'!$F$60*(D183*$D$166)+10*(B183*$B$166+C183*$C$166)</f>
        <v>0</v>
      </c>
      <c r="G183" s="38">
        <f>IF($E$166&lt;&gt;0,0.1*F183/$E$166,"")</f>
        <v>0</v>
      </c>
      <c r="H183" s="47">
        <f>IF($D$166&lt;&gt;0,F183/$D$166,"")</f>
        <v>0</v>
      </c>
      <c r="I183" s="17"/>
    </row>
    <row r="184" spans="1:9">
      <c r="A184" s="4" t="s">
        <v>1587</v>
      </c>
      <c r="B184" s="39">
        <f>'Standing'!$P$83</f>
        <v>0</v>
      </c>
      <c r="C184" s="39">
        <f>'Standing'!$P$107</f>
        <v>0</v>
      </c>
      <c r="D184" s="49">
        <f>'AggCap'!$P$92</f>
        <v>0</v>
      </c>
      <c r="E184" s="38">
        <f>IF(E$166&lt;&gt;0,(($B184*B$166+$C184*C$166))/E$166,0)</f>
        <v>0</v>
      </c>
      <c r="F184" s="43">
        <f>0.01*'Input'!$F$60*(D184*$D$166)+10*(B184*$B$166+C184*$C$166)</f>
        <v>0</v>
      </c>
      <c r="G184" s="38">
        <f>IF($E$166&lt;&gt;0,0.1*F184/$E$166,"")</f>
        <v>0</v>
      </c>
      <c r="H184" s="47">
        <f>IF($D$166&lt;&gt;0,F184/$D$166,"")</f>
        <v>0</v>
      </c>
      <c r="I184" s="17"/>
    </row>
    <row r="185" spans="1:9">
      <c r="A185" s="4" t="s">
        <v>1588</v>
      </c>
      <c r="B185" s="39">
        <f>'Standing'!$Q$83</f>
        <v>0</v>
      </c>
      <c r="C185" s="39">
        <f>'Standing'!$Q$107</f>
        <v>0</v>
      </c>
      <c r="D185" s="49">
        <f>'AggCap'!$Q$92</f>
        <v>0</v>
      </c>
      <c r="E185" s="38">
        <f>IF(E$166&lt;&gt;0,(($B185*B$166+$C185*C$166))/E$166,0)</f>
        <v>0</v>
      </c>
      <c r="F185" s="43">
        <f>0.01*'Input'!$F$60*(D185*$D$166)+10*(B185*$B$166+C185*$C$166)</f>
        <v>0</v>
      </c>
      <c r="G185" s="38">
        <f>IF($E$166&lt;&gt;0,0.1*F185/$E$166,"")</f>
        <v>0</v>
      </c>
      <c r="H185" s="47">
        <f>IF($D$166&lt;&gt;0,F185/$D$166,"")</f>
        <v>0</v>
      </c>
      <c r="I185" s="17"/>
    </row>
    <row r="186" spans="1:9">
      <c r="A186" s="4" t="s">
        <v>1589</v>
      </c>
      <c r="B186" s="39">
        <f>'Standing'!$R$83</f>
        <v>0</v>
      </c>
      <c r="C186" s="39">
        <f>'Standing'!$R$107</f>
        <v>0</v>
      </c>
      <c r="D186" s="49">
        <f>'AggCap'!$R$92</f>
        <v>0</v>
      </c>
      <c r="E186" s="38">
        <f>IF(E$166&lt;&gt;0,(($B186*B$166+$C186*C$166))/E$166,0)</f>
        <v>0</v>
      </c>
      <c r="F186" s="43">
        <f>0.01*'Input'!$F$60*(D186*$D$166)+10*(B186*$B$166+C186*$C$166)</f>
        <v>0</v>
      </c>
      <c r="G186" s="38">
        <f>IF($E$166&lt;&gt;0,0.1*F186/$E$166,"")</f>
        <v>0</v>
      </c>
      <c r="H186" s="47">
        <f>IF($D$166&lt;&gt;0,F186/$D$166,"")</f>
        <v>0</v>
      </c>
      <c r="I186" s="17"/>
    </row>
    <row r="187" spans="1:9">
      <c r="A187" s="4" t="s">
        <v>1590</v>
      </c>
      <c r="B187" s="39">
        <f>'Standing'!$S$83</f>
        <v>0</v>
      </c>
      <c r="C187" s="39">
        <f>'Standing'!$S$107</f>
        <v>0</v>
      </c>
      <c r="D187" s="49">
        <f>'AggCap'!$S$92</f>
        <v>0</v>
      </c>
      <c r="E187" s="38">
        <f>IF(E$166&lt;&gt;0,(($B187*B$166+$C187*C$166))/E$166,0)</f>
        <v>0</v>
      </c>
      <c r="F187" s="43">
        <f>0.01*'Input'!$F$60*(D187*$D$166)+10*(B187*$B$166+C187*$C$166)</f>
        <v>0</v>
      </c>
      <c r="G187" s="38">
        <f>IF($E$166&lt;&gt;0,0.1*F187/$E$166,"")</f>
        <v>0</v>
      </c>
      <c r="H187" s="47">
        <f>IF($D$166&lt;&gt;0,F187/$D$166,"")</f>
        <v>0</v>
      </c>
      <c r="I187" s="17"/>
    </row>
    <row r="188" spans="1:9">
      <c r="A188" s="4" t="s">
        <v>1591</v>
      </c>
      <c r="B188" s="21"/>
      <c r="C188" s="21"/>
      <c r="D188" s="49">
        <f>'Otex'!$B$125</f>
        <v>0</v>
      </c>
      <c r="E188" s="38">
        <f>IF(E$166&lt;&gt;0,(($B188*B$166+$C188*C$166))/E$166,0)</f>
        <v>0</v>
      </c>
      <c r="F188" s="43">
        <f>0.01*'Input'!$F$60*(D188*$D$166)+10*(B188*$B$166+C188*$C$166)</f>
        <v>0</v>
      </c>
      <c r="G188" s="38">
        <f>IF($E$166&lt;&gt;0,0.1*F188/$E$166,"")</f>
        <v>0</v>
      </c>
      <c r="H188" s="47">
        <f>IF($D$166&lt;&gt;0,F188/$D$166,"")</f>
        <v>0</v>
      </c>
      <c r="I188" s="17"/>
    </row>
    <row r="189" spans="1:9">
      <c r="A189" s="4" t="s">
        <v>1592</v>
      </c>
      <c r="B189" s="21"/>
      <c r="C189" s="21"/>
      <c r="D189" s="49">
        <f>'Otex'!$C$125</f>
        <v>0</v>
      </c>
      <c r="E189" s="38">
        <f>IF(E$166&lt;&gt;0,(($B189*B$166+$C189*C$166))/E$166,0)</f>
        <v>0</v>
      </c>
      <c r="F189" s="43">
        <f>0.01*'Input'!$F$60*(D189*$D$166)+10*(B189*$B$166+C189*$C$166)</f>
        <v>0</v>
      </c>
      <c r="G189" s="38">
        <f>IF($E$166&lt;&gt;0,0.1*F189/$E$166,"")</f>
        <v>0</v>
      </c>
      <c r="H189" s="47">
        <f>IF($D$166&lt;&gt;0,F189/$D$166,"")</f>
        <v>0</v>
      </c>
      <c r="I189" s="17"/>
    </row>
    <row r="190" spans="1:9">
      <c r="A190" s="4" t="s">
        <v>1593</v>
      </c>
      <c r="B190" s="39">
        <f>'Adder'!$B$269</f>
        <v>0</v>
      </c>
      <c r="C190" s="39">
        <f>'Adder'!$C$269</f>
        <v>0</v>
      </c>
      <c r="D190" s="21"/>
      <c r="E190" s="38">
        <f>IF(E$166&lt;&gt;0,(($B190*B$166+$C190*C$166))/E$166,0)</f>
        <v>0</v>
      </c>
      <c r="F190" s="43">
        <f>0.01*'Input'!$F$60*(D190*$D$166)+10*(B190*$B$166+C190*$C$166)</f>
        <v>0</v>
      </c>
      <c r="G190" s="38">
        <f>IF($E$166&lt;&gt;0,0.1*F190/$E$166,"")</f>
        <v>0</v>
      </c>
      <c r="H190" s="47">
        <f>IF($D$166&lt;&gt;0,F190/$D$166,"")</f>
        <v>0</v>
      </c>
      <c r="I190" s="17"/>
    </row>
    <row r="191" spans="1:9">
      <c r="A191" s="4" t="s">
        <v>1594</v>
      </c>
      <c r="B191" s="39">
        <f>'Adjust'!$B$82</f>
        <v>0</v>
      </c>
      <c r="C191" s="39">
        <f>'Adjust'!$C$82</f>
        <v>0</v>
      </c>
      <c r="D191" s="49">
        <f>'Adjust'!$E$82</f>
        <v>0</v>
      </c>
      <c r="E191" s="38">
        <f>IF(E$166&lt;&gt;0,(($B191*B$166+$C191*C$166))/E$166,0)</f>
        <v>0</v>
      </c>
      <c r="F191" s="43">
        <f>0.01*'Input'!$F$60*(D191*$D$166)+10*(B191*$B$166+C191*$C$166)</f>
        <v>0</v>
      </c>
      <c r="G191" s="38">
        <f>IF($E$166&lt;&gt;0,0.1*F191/$E$166,"")</f>
        <v>0</v>
      </c>
      <c r="H191" s="47">
        <f>IF($D$166&lt;&gt;0,F191/$D$166,"")</f>
        <v>0</v>
      </c>
      <c r="I191" s="17"/>
    </row>
    <row r="193" spans="1:9">
      <c r="A193" s="4" t="s">
        <v>1595</v>
      </c>
      <c r="B193" s="38">
        <f>SUM($B$169:$B$191)</f>
        <v>0</v>
      </c>
      <c r="C193" s="38">
        <f>SUM($C$169:$C$191)</f>
        <v>0</v>
      </c>
      <c r="D193" s="47">
        <f>SUM($D$169:$D$191)</f>
        <v>0</v>
      </c>
      <c r="E193" s="38">
        <f>SUM(E$169:E$191)</f>
        <v>0</v>
      </c>
      <c r="F193" s="43">
        <f>SUM($F$169:$F$191)</f>
        <v>0</v>
      </c>
      <c r="G193" s="38">
        <f>SUM($G$169:$G$191)</f>
        <v>0</v>
      </c>
      <c r="H193" s="47">
        <f>SUM($H$169:$H$191)</f>
        <v>0</v>
      </c>
      <c r="I193" s="17"/>
    </row>
    <row r="195" spans="1:9" ht="21" customHeight="1">
      <c r="A195" s="1" t="s">
        <v>232</v>
      </c>
    </row>
    <row r="197" spans="1:9">
      <c r="B197" s="15" t="s">
        <v>242</v>
      </c>
      <c r="C197" s="15" t="s">
        <v>1576</v>
      </c>
    </row>
    <row r="198" spans="1:9">
      <c r="A198" s="4" t="s">
        <v>232</v>
      </c>
      <c r="B198" s="45">
        <f>'Loads'!B$339</f>
        <v>0</v>
      </c>
      <c r="C198" s="45">
        <f>'Multi'!B$133</f>
        <v>0</v>
      </c>
      <c r="D198" s="17"/>
    </row>
    <row r="200" spans="1:9">
      <c r="B200" s="15" t="s">
        <v>1384</v>
      </c>
      <c r="C200" s="15" t="s">
        <v>1578</v>
      </c>
      <c r="D200" s="15" t="s">
        <v>1545</v>
      </c>
    </row>
    <row r="201" spans="1:9">
      <c r="A201" s="4" t="s">
        <v>483</v>
      </c>
      <c r="B201" s="39">
        <f>'Standing'!$C$84</f>
        <v>0</v>
      </c>
      <c r="C201" s="43">
        <f>0+10*(B201*$B$198)</f>
        <v>0</v>
      </c>
      <c r="D201" s="38">
        <f>IF($C$198&lt;&gt;0,0.1*C201/$C$198,"")</f>
        <v>0</v>
      </c>
      <c r="E201" s="17"/>
    </row>
    <row r="202" spans="1:9">
      <c r="A202" s="4" t="s">
        <v>484</v>
      </c>
      <c r="B202" s="39">
        <f>'Standing'!$D$84</f>
        <v>0</v>
      </c>
      <c r="C202" s="43">
        <f>0+10*(B202*$B$198)</f>
        <v>0</v>
      </c>
      <c r="D202" s="38">
        <f>IF($C$198&lt;&gt;0,0.1*C202/$C$198,"")</f>
        <v>0</v>
      </c>
      <c r="E202" s="17"/>
    </row>
    <row r="203" spans="1:9">
      <c r="A203" s="4" t="s">
        <v>485</v>
      </c>
      <c r="B203" s="39">
        <f>'Standing'!$E$84</f>
        <v>0</v>
      </c>
      <c r="C203" s="43">
        <f>0+10*(B203*$B$198)</f>
        <v>0</v>
      </c>
      <c r="D203" s="38">
        <f>IF($C$198&lt;&gt;0,0.1*C203/$C$198,"")</f>
        <v>0</v>
      </c>
      <c r="E203" s="17"/>
    </row>
    <row r="204" spans="1:9">
      <c r="A204" s="4" t="s">
        <v>486</v>
      </c>
      <c r="B204" s="39">
        <f>'Standing'!$F$84</f>
        <v>0</v>
      </c>
      <c r="C204" s="43">
        <f>0+10*(B204*$B$198)</f>
        <v>0</v>
      </c>
      <c r="D204" s="38">
        <f>IF($C$198&lt;&gt;0,0.1*C204/$C$198,"")</f>
        <v>0</v>
      </c>
      <c r="E204" s="17"/>
    </row>
    <row r="205" spans="1:9">
      <c r="A205" s="4" t="s">
        <v>487</v>
      </c>
      <c r="B205" s="39">
        <f>'Standing'!$G$84</f>
        <v>0</v>
      </c>
      <c r="C205" s="43">
        <f>0+10*(B205*$B$198)</f>
        <v>0</v>
      </c>
      <c r="D205" s="38">
        <f>IF($C$198&lt;&gt;0,0.1*C205/$C$198,"")</f>
        <v>0</v>
      </c>
      <c r="E205" s="17"/>
    </row>
    <row r="206" spans="1:9">
      <c r="A206" s="4" t="s">
        <v>488</v>
      </c>
      <c r="B206" s="39">
        <f>'Standing'!$H$84</f>
        <v>0</v>
      </c>
      <c r="C206" s="43">
        <f>0+10*(B206*$B$198)</f>
        <v>0</v>
      </c>
      <c r="D206" s="38">
        <f>IF($C$198&lt;&gt;0,0.1*C206/$C$198,"")</f>
        <v>0</v>
      </c>
      <c r="E206" s="17"/>
    </row>
    <row r="207" spans="1:9">
      <c r="A207" s="4" t="s">
        <v>489</v>
      </c>
      <c r="B207" s="39">
        <f>'Standing'!$I$84</f>
        <v>0</v>
      </c>
      <c r="C207" s="43">
        <f>0+10*(B207*$B$198)</f>
        <v>0</v>
      </c>
      <c r="D207" s="38">
        <f>IF($C$198&lt;&gt;0,0.1*C207/$C$198,"")</f>
        <v>0</v>
      </c>
      <c r="E207" s="17"/>
    </row>
    <row r="208" spans="1:9">
      <c r="A208" s="4" t="s">
        <v>490</v>
      </c>
      <c r="B208" s="39">
        <f>'Standing'!$J$84</f>
        <v>0</v>
      </c>
      <c r="C208" s="43">
        <f>0+10*(B208*$B$198)</f>
        <v>0</v>
      </c>
      <c r="D208" s="38">
        <f>IF($C$198&lt;&gt;0,0.1*C208/$C$198,"")</f>
        <v>0</v>
      </c>
      <c r="E208" s="17"/>
    </row>
    <row r="209" spans="1:5">
      <c r="A209" s="4" t="s">
        <v>1582</v>
      </c>
      <c r="B209" s="39">
        <f>'Standing'!$K$84</f>
        <v>0</v>
      </c>
      <c r="C209" s="43">
        <f>0+10*(B209*$B$198)</f>
        <v>0</v>
      </c>
      <c r="D209" s="38">
        <f>IF($C$198&lt;&gt;0,0.1*C209/$C$198,"")</f>
        <v>0</v>
      </c>
      <c r="E209" s="17"/>
    </row>
    <row r="210" spans="1:5">
      <c r="A210" s="4" t="s">
        <v>1583</v>
      </c>
      <c r="B210" s="39">
        <f>'Standing'!$L$84</f>
        <v>0</v>
      </c>
      <c r="C210" s="43">
        <f>0+10*(B210*$B$198)</f>
        <v>0</v>
      </c>
      <c r="D210" s="38">
        <f>IF($C$198&lt;&gt;0,0.1*C210/$C$198,"")</f>
        <v>0</v>
      </c>
      <c r="E210" s="17"/>
    </row>
    <row r="211" spans="1:5">
      <c r="A211" s="4" t="s">
        <v>1584</v>
      </c>
      <c r="B211" s="39">
        <f>'Standing'!$M$84</f>
        <v>0</v>
      </c>
      <c r="C211" s="43">
        <f>0+10*(B211*$B$198)</f>
        <v>0</v>
      </c>
      <c r="D211" s="38">
        <f>IF($C$198&lt;&gt;0,0.1*C211/$C$198,"")</f>
        <v>0</v>
      </c>
      <c r="E211" s="17"/>
    </row>
    <row r="212" spans="1:5">
      <c r="A212" s="4" t="s">
        <v>1585</v>
      </c>
      <c r="B212" s="39">
        <f>'Standing'!$N$84</f>
        <v>0</v>
      </c>
      <c r="C212" s="43">
        <f>0+10*(B212*$B$198)</f>
        <v>0</v>
      </c>
      <c r="D212" s="38">
        <f>IF($C$198&lt;&gt;0,0.1*C212/$C$198,"")</f>
        <v>0</v>
      </c>
      <c r="E212" s="17"/>
    </row>
    <row r="213" spans="1:5">
      <c r="A213" s="4" t="s">
        <v>1586</v>
      </c>
      <c r="B213" s="39">
        <f>'Standing'!$O$84</f>
        <v>0</v>
      </c>
      <c r="C213" s="43">
        <f>0+10*(B213*$B$198)</f>
        <v>0</v>
      </c>
      <c r="D213" s="38">
        <f>IF($C$198&lt;&gt;0,0.1*C213/$C$198,"")</f>
        <v>0</v>
      </c>
      <c r="E213" s="17"/>
    </row>
    <row r="214" spans="1:5">
      <c r="A214" s="4" t="s">
        <v>1587</v>
      </c>
      <c r="B214" s="39">
        <f>'Standing'!$P$84</f>
        <v>0</v>
      </c>
      <c r="C214" s="43">
        <f>0+10*(B214*$B$198)</f>
        <v>0</v>
      </c>
      <c r="D214" s="38">
        <f>IF($C$198&lt;&gt;0,0.1*C214/$C$198,"")</f>
        <v>0</v>
      </c>
      <c r="E214" s="17"/>
    </row>
    <row r="215" spans="1:5">
      <c r="A215" s="4" t="s">
        <v>1588</v>
      </c>
      <c r="B215" s="39">
        <f>'Standing'!$Q$84</f>
        <v>0</v>
      </c>
      <c r="C215" s="43">
        <f>0+10*(B215*$B$198)</f>
        <v>0</v>
      </c>
      <c r="D215" s="38">
        <f>IF($C$198&lt;&gt;0,0.1*C215/$C$198,"")</f>
        <v>0</v>
      </c>
      <c r="E215" s="17"/>
    </row>
    <row r="216" spans="1:5">
      <c r="A216" s="4" t="s">
        <v>1589</v>
      </c>
      <c r="B216" s="39">
        <f>'Standing'!$R$84</f>
        <v>0</v>
      </c>
      <c r="C216" s="43">
        <f>0+10*(B216*$B$198)</f>
        <v>0</v>
      </c>
      <c r="D216" s="38">
        <f>IF($C$198&lt;&gt;0,0.1*C216/$C$198,"")</f>
        <v>0</v>
      </c>
      <c r="E216" s="17"/>
    </row>
    <row r="217" spans="1:5">
      <c r="A217" s="4" t="s">
        <v>1590</v>
      </c>
      <c r="B217" s="39">
        <f>'Standing'!$S$84</f>
        <v>0</v>
      </c>
      <c r="C217" s="43">
        <f>0+10*(B217*$B$198)</f>
        <v>0</v>
      </c>
      <c r="D217" s="38">
        <f>IF($C$198&lt;&gt;0,0.1*C217/$C$198,"")</f>
        <v>0</v>
      </c>
      <c r="E217" s="17"/>
    </row>
    <row r="218" spans="1:5">
      <c r="A218" s="4" t="s">
        <v>1593</v>
      </c>
      <c r="B218" s="39">
        <f>'Adder'!$B$270</f>
        <v>0</v>
      </c>
      <c r="C218" s="43">
        <f>0+10*(B218*$B$198)</f>
        <v>0</v>
      </c>
      <c r="D218" s="38">
        <f>IF($C$198&lt;&gt;0,0.1*C218/$C$198,"")</f>
        <v>0</v>
      </c>
      <c r="E218" s="17"/>
    </row>
    <row r="219" spans="1:5">
      <c r="A219" s="4" t="s">
        <v>1594</v>
      </c>
      <c r="B219" s="39">
        <f>'Adjust'!$B$83</f>
        <v>0</v>
      </c>
      <c r="C219" s="43">
        <f>0+10*(B219*$B$198)</f>
        <v>0</v>
      </c>
      <c r="D219" s="38">
        <f>IF($C$198&lt;&gt;0,0.1*C219/$C$198,"")</f>
        <v>0</v>
      </c>
      <c r="E219" s="17"/>
    </row>
    <row r="221" spans="1:5">
      <c r="A221" s="4" t="s">
        <v>1595</v>
      </c>
      <c r="B221" s="38">
        <f>SUM($B$201:$B$219)</f>
        <v>0</v>
      </c>
      <c r="C221" s="43">
        <f>SUM($C$201:$C$219)</f>
        <v>0</v>
      </c>
      <c r="D221" s="38">
        <f>SUM($D$201:$D$219)</f>
        <v>0</v>
      </c>
      <c r="E221" s="17"/>
    </row>
    <row r="223" spans="1:5" ht="21" customHeight="1">
      <c r="A223" s="1" t="s">
        <v>189</v>
      </c>
    </row>
    <row r="225" spans="1:9">
      <c r="B225" s="15" t="s">
        <v>242</v>
      </c>
      <c r="C225" s="15" t="s">
        <v>243</v>
      </c>
      <c r="D225" s="15" t="s">
        <v>245</v>
      </c>
      <c r="E225" s="15" t="s">
        <v>1576</v>
      </c>
      <c r="F225" s="15" t="s">
        <v>1577</v>
      </c>
    </row>
    <row r="226" spans="1:9">
      <c r="A226" s="4" t="s">
        <v>189</v>
      </c>
      <c r="B226" s="45">
        <f>'Loads'!B$340</f>
        <v>0</v>
      </c>
      <c r="C226" s="45">
        <f>'Loads'!C$340</f>
        <v>0</v>
      </c>
      <c r="D226" s="45">
        <f>'Loads'!E$340</f>
        <v>0</v>
      </c>
      <c r="E226" s="45">
        <f>'Multi'!B$134</f>
        <v>0</v>
      </c>
      <c r="F226" s="38">
        <f>IF(D226,E226/D226,"")</f>
        <v>0</v>
      </c>
      <c r="G226" s="17"/>
    </row>
    <row r="228" spans="1:9">
      <c r="B228" s="15" t="s">
        <v>1384</v>
      </c>
      <c r="C228" s="15" t="s">
        <v>1385</v>
      </c>
      <c r="D228" s="15" t="s">
        <v>1387</v>
      </c>
      <c r="E228" s="15" t="s">
        <v>1547</v>
      </c>
      <c r="F228" s="15" t="s">
        <v>1578</v>
      </c>
      <c r="G228" s="15" t="s">
        <v>1545</v>
      </c>
      <c r="H228" s="15" t="s">
        <v>1579</v>
      </c>
    </row>
    <row r="229" spans="1:9">
      <c r="A229" s="4" t="s">
        <v>483</v>
      </c>
      <c r="B229" s="39">
        <f>'Standing'!$C$85</f>
        <v>0</v>
      </c>
      <c r="C229" s="39">
        <f>'Standing'!$C$108</f>
        <v>0</v>
      </c>
      <c r="D229" s="49">
        <f>'AggCap'!$C$93</f>
        <v>0</v>
      </c>
      <c r="E229" s="38">
        <f>IF(E$226&lt;&gt;0,(($B229*B$226+$C229*C$226))/E$226,0)</f>
        <v>0</v>
      </c>
      <c r="F229" s="43">
        <f>0.01*'Input'!$F$60*(D229*$D$226)+10*(B229*$B$226+C229*$C$226)</f>
        <v>0</v>
      </c>
      <c r="G229" s="38">
        <f>IF($E$226&lt;&gt;0,0.1*F229/$E$226,"")</f>
        <v>0</v>
      </c>
      <c r="H229" s="47">
        <f>IF($D$226&lt;&gt;0,F229/$D$226,"")</f>
        <v>0</v>
      </c>
      <c r="I229" s="17"/>
    </row>
    <row r="230" spans="1:9">
      <c r="A230" s="4" t="s">
        <v>484</v>
      </c>
      <c r="B230" s="39">
        <f>'Standing'!$D$85</f>
        <v>0</v>
      </c>
      <c r="C230" s="39">
        <f>'Standing'!$D$108</f>
        <v>0</v>
      </c>
      <c r="D230" s="49">
        <f>'AggCap'!$D$93</f>
        <v>0</v>
      </c>
      <c r="E230" s="38">
        <f>IF(E$226&lt;&gt;0,(($B230*B$226+$C230*C$226))/E$226,0)</f>
        <v>0</v>
      </c>
      <c r="F230" s="43">
        <f>0.01*'Input'!$F$60*(D230*$D$226)+10*(B230*$B$226+C230*$C$226)</f>
        <v>0</v>
      </c>
      <c r="G230" s="38">
        <f>IF($E$226&lt;&gt;0,0.1*F230/$E$226,"")</f>
        <v>0</v>
      </c>
      <c r="H230" s="47">
        <f>IF($D$226&lt;&gt;0,F230/$D$226,"")</f>
        <v>0</v>
      </c>
      <c r="I230" s="17"/>
    </row>
    <row r="231" spans="1:9">
      <c r="A231" s="4" t="s">
        <v>485</v>
      </c>
      <c r="B231" s="39">
        <f>'Standing'!$E$85</f>
        <v>0</v>
      </c>
      <c r="C231" s="39">
        <f>'Standing'!$E$108</f>
        <v>0</v>
      </c>
      <c r="D231" s="49">
        <f>'AggCap'!$E$93</f>
        <v>0</v>
      </c>
      <c r="E231" s="38">
        <f>IF(E$226&lt;&gt;0,(($B231*B$226+$C231*C$226))/E$226,0)</f>
        <v>0</v>
      </c>
      <c r="F231" s="43">
        <f>0.01*'Input'!$F$60*(D231*$D$226)+10*(B231*$B$226+C231*$C$226)</f>
        <v>0</v>
      </c>
      <c r="G231" s="38">
        <f>IF($E$226&lt;&gt;0,0.1*F231/$E$226,"")</f>
        <v>0</v>
      </c>
      <c r="H231" s="47">
        <f>IF($D$226&lt;&gt;0,F231/$D$226,"")</f>
        <v>0</v>
      </c>
      <c r="I231" s="17"/>
    </row>
    <row r="232" spans="1:9">
      <c r="A232" s="4" t="s">
        <v>486</v>
      </c>
      <c r="B232" s="39">
        <f>'Standing'!$F$85</f>
        <v>0</v>
      </c>
      <c r="C232" s="39">
        <f>'Standing'!$F$108</f>
        <v>0</v>
      </c>
      <c r="D232" s="49">
        <f>'AggCap'!$F$93</f>
        <v>0</v>
      </c>
      <c r="E232" s="38">
        <f>IF(E$226&lt;&gt;0,(($B232*B$226+$C232*C$226))/E$226,0)</f>
        <v>0</v>
      </c>
      <c r="F232" s="43">
        <f>0.01*'Input'!$F$60*(D232*$D$226)+10*(B232*$B$226+C232*$C$226)</f>
        <v>0</v>
      </c>
      <c r="G232" s="38">
        <f>IF($E$226&lt;&gt;0,0.1*F232/$E$226,"")</f>
        <v>0</v>
      </c>
      <c r="H232" s="47">
        <f>IF($D$226&lt;&gt;0,F232/$D$226,"")</f>
        <v>0</v>
      </c>
      <c r="I232" s="17"/>
    </row>
    <row r="233" spans="1:9">
      <c r="A233" s="4" t="s">
        <v>487</v>
      </c>
      <c r="B233" s="39">
        <f>'Standing'!$G$85</f>
        <v>0</v>
      </c>
      <c r="C233" s="39">
        <f>'Standing'!$G$108</f>
        <v>0</v>
      </c>
      <c r="D233" s="49">
        <f>'AggCap'!$G$93</f>
        <v>0</v>
      </c>
      <c r="E233" s="38">
        <f>IF(E$226&lt;&gt;0,(($B233*B$226+$C233*C$226))/E$226,0)</f>
        <v>0</v>
      </c>
      <c r="F233" s="43">
        <f>0.01*'Input'!$F$60*(D233*$D$226)+10*(B233*$B$226+C233*$C$226)</f>
        <v>0</v>
      </c>
      <c r="G233" s="38">
        <f>IF($E$226&lt;&gt;0,0.1*F233/$E$226,"")</f>
        <v>0</v>
      </c>
      <c r="H233" s="47">
        <f>IF($D$226&lt;&gt;0,F233/$D$226,"")</f>
        <v>0</v>
      </c>
      <c r="I233" s="17"/>
    </row>
    <row r="234" spans="1:9">
      <c r="A234" s="4" t="s">
        <v>488</v>
      </c>
      <c r="B234" s="39">
        <f>'Standing'!$H$85</f>
        <v>0</v>
      </c>
      <c r="C234" s="39">
        <f>'Standing'!$H$108</f>
        <v>0</v>
      </c>
      <c r="D234" s="49">
        <f>'AggCap'!$H$93</f>
        <v>0</v>
      </c>
      <c r="E234" s="38">
        <f>IF(E$226&lt;&gt;0,(($B234*B$226+$C234*C$226))/E$226,0)</f>
        <v>0</v>
      </c>
      <c r="F234" s="43">
        <f>0.01*'Input'!$F$60*(D234*$D$226)+10*(B234*$B$226+C234*$C$226)</f>
        <v>0</v>
      </c>
      <c r="G234" s="38">
        <f>IF($E$226&lt;&gt;0,0.1*F234/$E$226,"")</f>
        <v>0</v>
      </c>
      <c r="H234" s="47">
        <f>IF($D$226&lt;&gt;0,F234/$D$226,"")</f>
        <v>0</v>
      </c>
      <c r="I234" s="17"/>
    </row>
    <row r="235" spans="1:9">
      <c r="A235" s="4" t="s">
        <v>489</v>
      </c>
      <c r="B235" s="39">
        <f>'Standing'!$I$85</f>
        <v>0</v>
      </c>
      <c r="C235" s="39">
        <f>'Standing'!$I$108</f>
        <v>0</v>
      </c>
      <c r="D235" s="49">
        <f>'AggCap'!$I$93</f>
        <v>0</v>
      </c>
      <c r="E235" s="38">
        <f>IF(E$226&lt;&gt;0,(($B235*B$226+$C235*C$226))/E$226,0)</f>
        <v>0</v>
      </c>
      <c r="F235" s="43">
        <f>0.01*'Input'!$F$60*(D235*$D$226)+10*(B235*$B$226+C235*$C$226)</f>
        <v>0</v>
      </c>
      <c r="G235" s="38">
        <f>IF($E$226&lt;&gt;0,0.1*F235/$E$226,"")</f>
        <v>0</v>
      </c>
      <c r="H235" s="47">
        <f>IF($D$226&lt;&gt;0,F235/$D$226,"")</f>
        <v>0</v>
      </c>
      <c r="I235" s="17"/>
    </row>
    <row r="236" spans="1:9">
      <c r="A236" s="4" t="s">
        <v>490</v>
      </c>
      <c r="B236" s="39">
        <f>'Standing'!$J$85</f>
        <v>0</v>
      </c>
      <c r="C236" s="39">
        <f>'Standing'!$J$108</f>
        <v>0</v>
      </c>
      <c r="D236" s="49">
        <f>'AggCap'!$J$93</f>
        <v>0</v>
      </c>
      <c r="E236" s="38">
        <f>IF(E$226&lt;&gt;0,(($B236*B$226+$C236*C$226))/E$226,0)</f>
        <v>0</v>
      </c>
      <c r="F236" s="43">
        <f>0.01*'Input'!$F$60*(D236*$D$226)+10*(B236*$B$226+C236*$C$226)</f>
        <v>0</v>
      </c>
      <c r="G236" s="38">
        <f>IF($E$226&lt;&gt;0,0.1*F236/$E$226,"")</f>
        <v>0</v>
      </c>
      <c r="H236" s="47">
        <f>IF($D$226&lt;&gt;0,F236/$D$226,"")</f>
        <v>0</v>
      </c>
      <c r="I236" s="17"/>
    </row>
    <row r="237" spans="1:9">
      <c r="A237" s="4" t="s">
        <v>1580</v>
      </c>
      <c r="B237" s="21"/>
      <c r="C237" s="21"/>
      <c r="D237" s="49">
        <f>'SM'!$B$124</f>
        <v>0</v>
      </c>
      <c r="E237" s="38">
        <f>IF(E$226&lt;&gt;0,(($B237*B$226+$C237*C$226))/E$226,0)</f>
        <v>0</v>
      </c>
      <c r="F237" s="43">
        <f>0.01*'Input'!$F$60*(D237*$D$226)+10*(B237*$B$226+C237*$C$226)</f>
        <v>0</v>
      </c>
      <c r="G237" s="38">
        <f>IF($E$226&lt;&gt;0,0.1*F237/$E$226,"")</f>
        <v>0</v>
      </c>
      <c r="H237" s="47">
        <f>IF($D$226&lt;&gt;0,F237/$D$226,"")</f>
        <v>0</v>
      </c>
      <c r="I237" s="17"/>
    </row>
    <row r="238" spans="1:9">
      <c r="A238" s="4" t="s">
        <v>1581</v>
      </c>
      <c r="B238" s="21"/>
      <c r="C238" s="21"/>
      <c r="D238" s="49">
        <f>'SM'!$C$124</f>
        <v>0</v>
      </c>
      <c r="E238" s="38">
        <f>IF(E$226&lt;&gt;0,(($B238*B$226+$C238*C$226))/E$226,0)</f>
        <v>0</v>
      </c>
      <c r="F238" s="43">
        <f>0.01*'Input'!$F$60*(D238*$D$226)+10*(B238*$B$226+C238*$C$226)</f>
        <v>0</v>
      </c>
      <c r="G238" s="38">
        <f>IF($E$226&lt;&gt;0,0.1*F238/$E$226,"")</f>
        <v>0</v>
      </c>
      <c r="H238" s="47">
        <f>IF($D$226&lt;&gt;0,F238/$D$226,"")</f>
        <v>0</v>
      </c>
      <c r="I238" s="17"/>
    </row>
    <row r="239" spans="1:9">
      <c r="A239" s="4" t="s">
        <v>1582</v>
      </c>
      <c r="B239" s="39">
        <f>'Standing'!$K$85</f>
        <v>0</v>
      </c>
      <c r="C239" s="39">
        <f>'Standing'!$K$108</f>
        <v>0</v>
      </c>
      <c r="D239" s="49">
        <f>'AggCap'!$K$93</f>
        <v>0</v>
      </c>
      <c r="E239" s="38">
        <f>IF(E$226&lt;&gt;0,(($B239*B$226+$C239*C$226))/E$226,0)</f>
        <v>0</v>
      </c>
      <c r="F239" s="43">
        <f>0.01*'Input'!$F$60*(D239*$D$226)+10*(B239*$B$226+C239*$C$226)</f>
        <v>0</v>
      </c>
      <c r="G239" s="38">
        <f>IF($E$226&lt;&gt;0,0.1*F239/$E$226,"")</f>
        <v>0</v>
      </c>
      <c r="H239" s="47">
        <f>IF($D$226&lt;&gt;0,F239/$D$226,"")</f>
        <v>0</v>
      </c>
      <c r="I239" s="17"/>
    </row>
    <row r="240" spans="1:9">
      <c r="A240" s="4" t="s">
        <v>1583</v>
      </c>
      <c r="B240" s="39">
        <f>'Standing'!$L$85</f>
        <v>0</v>
      </c>
      <c r="C240" s="39">
        <f>'Standing'!$L$108</f>
        <v>0</v>
      </c>
      <c r="D240" s="49">
        <f>'AggCap'!$L$93</f>
        <v>0</v>
      </c>
      <c r="E240" s="38">
        <f>IF(E$226&lt;&gt;0,(($B240*B$226+$C240*C$226))/E$226,0)</f>
        <v>0</v>
      </c>
      <c r="F240" s="43">
        <f>0.01*'Input'!$F$60*(D240*$D$226)+10*(B240*$B$226+C240*$C$226)</f>
        <v>0</v>
      </c>
      <c r="G240" s="38">
        <f>IF($E$226&lt;&gt;0,0.1*F240/$E$226,"")</f>
        <v>0</v>
      </c>
      <c r="H240" s="47">
        <f>IF($D$226&lt;&gt;0,F240/$D$226,"")</f>
        <v>0</v>
      </c>
      <c r="I240" s="17"/>
    </row>
    <row r="241" spans="1:9">
      <c r="A241" s="4" t="s">
        <v>1584</v>
      </c>
      <c r="B241" s="39">
        <f>'Standing'!$M$85</f>
        <v>0</v>
      </c>
      <c r="C241" s="39">
        <f>'Standing'!$M$108</f>
        <v>0</v>
      </c>
      <c r="D241" s="49">
        <f>'AggCap'!$M$93</f>
        <v>0</v>
      </c>
      <c r="E241" s="38">
        <f>IF(E$226&lt;&gt;0,(($B241*B$226+$C241*C$226))/E$226,0)</f>
        <v>0</v>
      </c>
      <c r="F241" s="43">
        <f>0.01*'Input'!$F$60*(D241*$D$226)+10*(B241*$B$226+C241*$C$226)</f>
        <v>0</v>
      </c>
      <c r="G241" s="38">
        <f>IF($E$226&lt;&gt;0,0.1*F241/$E$226,"")</f>
        <v>0</v>
      </c>
      <c r="H241" s="47">
        <f>IF($D$226&lt;&gt;0,F241/$D$226,"")</f>
        <v>0</v>
      </c>
      <c r="I241" s="17"/>
    </row>
    <row r="242" spans="1:9">
      <c r="A242" s="4" t="s">
        <v>1585</v>
      </c>
      <c r="B242" s="39">
        <f>'Standing'!$N$85</f>
        <v>0</v>
      </c>
      <c r="C242" s="39">
        <f>'Standing'!$N$108</f>
        <v>0</v>
      </c>
      <c r="D242" s="49">
        <f>'AggCap'!$N$93</f>
        <v>0</v>
      </c>
      <c r="E242" s="38">
        <f>IF(E$226&lt;&gt;0,(($B242*B$226+$C242*C$226))/E$226,0)</f>
        <v>0</v>
      </c>
      <c r="F242" s="43">
        <f>0.01*'Input'!$F$60*(D242*$D$226)+10*(B242*$B$226+C242*$C$226)</f>
        <v>0</v>
      </c>
      <c r="G242" s="38">
        <f>IF($E$226&lt;&gt;0,0.1*F242/$E$226,"")</f>
        <v>0</v>
      </c>
      <c r="H242" s="47">
        <f>IF($D$226&lt;&gt;0,F242/$D$226,"")</f>
        <v>0</v>
      </c>
      <c r="I242" s="17"/>
    </row>
    <row r="243" spans="1:9">
      <c r="A243" s="4" t="s">
        <v>1586</v>
      </c>
      <c r="B243" s="39">
        <f>'Standing'!$O$85</f>
        <v>0</v>
      </c>
      <c r="C243" s="39">
        <f>'Standing'!$O$108</f>
        <v>0</v>
      </c>
      <c r="D243" s="49">
        <f>'AggCap'!$O$93</f>
        <v>0</v>
      </c>
      <c r="E243" s="38">
        <f>IF(E$226&lt;&gt;0,(($B243*B$226+$C243*C$226))/E$226,0)</f>
        <v>0</v>
      </c>
      <c r="F243" s="43">
        <f>0.01*'Input'!$F$60*(D243*$D$226)+10*(B243*$B$226+C243*$C$226)</f>
        <v>0</v>
      </c>
      <c r="G243" s="38">
        <f>IF($E$226&lt;&gt;0,0.1*F243/$E$226,"")</f>
        <v>0</v>
      </c>
      <c r="H243" s="47">
        <f>IF($D$226&lt;&gt;0,F243/$D$226,"")</f>
        <v>0</v>
      </c>
      <c r="I243" s="17"/>
    </row>
    <row r="244" spans="1:9">
      <c r="A244" s="4" t="s">
        <v>1587</v>
      </c>
      <c r="B244" s="39">
        <f>'Standing'!$P$85</f>
        <v>0</v>
      </c>
      <c r="C244" s="39">
        <f>'Standing'!$P$108</f>
        <v>0</v>
      </c>
      <c r="D244" s="49">
        <f>'AggCap'!$P$93</f>
        <v>0</v>
      </c>
      <c r="E244" s="38">
        <f>IF(E$226&lt;&gt;0,(($B244*B$226+$C244*C$226))/E$226,0)</f>
        <v>0</v>
      </c>
      <c r="F244" s="43">
        <f>0.01*'Input'!$F$60*(D244*$D$226)+10*(B244*$B$226+C244*$C$226)</f>
        <v>0</v>
      </c>
      <c r="G244" s="38">
        <f>IF($E$226&lt;&gt;0,0.1*F244/$E$226,"")</f>
        <v>0</v>
      </c>
      <c r="H244" s="47">
        <f>IF($D$226&lt;&gt;0,F244/$D$226,"")</f>
        <v>0</v>
      </c>
      <c r="I244" s="17"/>
    </row>
    <row r="245" spans="1:9">
      <c r="A245" s="4" t="s">
        <v>1588</v>
      </c>
      <c r="B245" s="39">
        <f>'Standing'!$Q$85</f>
        <v>0</v>
      </c>
      <c r="C245" s="39">
        <f>'Standing'!$Q$108</f>
        <v>0</v>
      </c>
      <c r="D245" s="49">
        <f>'AggCap'!$Q$93</f>
        <v>0</v>
      </c>
      <c r="E245" s="38">
        <f>IF(E$226&lt;&gt;0,(($B245*B$226+$C245*C$226))/E$226,0)</f>
        <v>0</v>
      </c>
      <c r="F245" s="43">
        <f>0.01*'Input'!$F$60*(D245*$D$226)+10*(B245*$B$226+C245*$C$226)</f>
        <v>0</v>
      </c>
      <c r="G245" s="38">
        <f>IF($E$226&lt;&gt;0,0.1*F245/$E$226,"")</f>
        <v>0</v>
      </c>
      <c r="H245" s="47">
        <f>IF($D$226&lt;&gt;0,F245/$D$226,"")</f>
        <v>0</v>
      </c>
      <c r="I245" s="17"/>
    </row>
    <row r="246" spans="1:9">
      <c r="A246" s="4" t="s">
        <v>1589</v>
      </c>
      <c r="B246" s="39">
        <f>'Standing'!$R$85</f>
        <v>0</v>
      </c>
      <c r="C246" s="39">
        <f>'Standing'!$R$108</f>
        <v>0</v>
      </c>
      <c r="D246" s="49">
        <f>'AggCap'!$R$93</f>
        <v>0</v>
      </c>
      <c r="E246" s="38">
        <f>IF(E$226&lt;&gt;0,(($B246*B$226+$C246*C$226))/E$226,0)</f>
        <v>0</v>
      </c>
      <c r="F246" s="43">
        <f>0.01*'Input'!$F$60*(D246*$D$226)+10*(B246*$B$226+C246*$C$226)</f>
        <v>0</v>
      </c>
      <c r="G246" s="38">
        <f>IF($E$226&lt;&gt;0,0.1*F246/$E$226,"")</f>
        <v>0</v>
      </c>
      <c r="H246" s="47">
        <f>IF($D$226&lt;&gt;0,F246/$D$226,"")</f>
        <v>0</v>
      </c>
      <c r="I246" s="17"/>
    </row>
    <row r="247" spans="1:9">
      <c r="A247" s="4" t="s">
        <v>1590</v>
      </c>
      <c r="B247" s="39">
        <f>'Standing'!$S$85</f>
        <v>0</v>
      </c>
      <c r="C247" s="39">
        <f>'Standing'!$S$108</f>
        <v>0</v>
      </c>
      <c r="D247" s="49">
        <f>'AggCap'!$S$93</f>
        <v>0</v>
      </c>
      <c r="E247" s="38">
        <f>IF(E$226&lt;&gt;0,(($B247*B$226+$C247*C$226))/E$226,0)</f>
        <v>0</v>
      </c>
      <c r="F247" s="43">
        <f>0.01*'Input'!$F$60*(D247*$D$226)+10*(B247*$B$226+C247*$C$226)</f>
        <v>0</v>
      </c>
      <c r="G247" s="38">
        <f>IF($E$226&lt;&gt;0,0.1*F247/$E$226,"")</f>
        <v>0</v>
      </c>
      <c r="H247" s="47">
        <f>IF($D$226&lt;&gt;0,F247/$D$226,"")</f>
        <v>0</v>
      </c>
      <c r="I247" s="17"/>
    </row>
    <row r="248" spans="1:9">
      <c r="A248" s="4" t="s">
        <v>1591</v>
      </c>
      <c r="B248" s="21"/>
      <c r="C248" s="21"/>
      <c r="D248" s="49">
        <f>'Otex'!$B$127</f>
        <v>0</v>
      </c>
      <c r="E248" s="38">
        <f>IF(E$226&lt;&gt;0,(($B248*B$226+$C248*C$226))/E$226,0)</f>
        <v>0</v>
      </c>
      <c r="F248" s="43">
        <f>0.01*'Input'!$F$60*(D248*$D$226)+10*(B248*$B$226+C248*$C$226)</f>
        <v>0</v>
      </c>
      <c r="G248" s="38">
        <f>IF($E$226&lt;&gt;0,0.1*F248/$E$226,"")</f>
        <v>0</v>
      </c>
      <c r="H248" s="47">
        <f>IF($D$226&lt;&gt;0,F248/$D$226,"")</f>
        <v>0</v>
      </c>
      <c r="I248" s="17"/>
    </row>
    <row r="249" spans="1:9">
      <c r="A249" s="4" t="s">
        <v>1592</v>
      </c>
      <c r="B249" s="21"/>
      <c r="C249" s="21"/>
      <c r="D249" s="49">
        <f>'Otex'!$C$127</f>
        <v>0</v>
      </c>
      <c r="E249" s="38">
        <f>IF(E$226&lt;&gt;0,(($B249*B$226+$C249*C$226))/E$226,0)</f>
        <v>0</v>
      </c>
      <c r="F249" s="43">
        <f>0.01*'Input'!$F$60*(D249*$D$226)+10*(B249*$B$226+C249*$C$226)</f>
        <v>0</v>
      </c>
      <c r="G249" s="38">
        <f>IF($E$226&lt;&gt;0,0.1*F249/$E$226,"")</f>
        <v>0</v>
      </c>
      <c r="H249" s="47">
        <f>IF($D$226&lt;&gt;0,F249/$D$226,"")</f>
        <v>0</v>
      </c>
      <c r="I249" s="17"/>
    </row>
    <row r="250" spans="1:9">
      <c r="A250" s="4" t="s">
        <v>1593</v>
      </c>
      <c r="B250" s="39">
        <f>'Adder'!$B$271</f>
        <v>0</v>
      </c>
      <c r="C250" s="39">
        <f>'Adder'!$C$271</f>
        <v>0</v>
      </c>
      <c r="D250" s="21"/>
      <c r="E250" s="38">
        <f>IF(E$226&lt;&gt;0,(($B250*B$226+$C250*C$226))/E$226,0)</f>
        <v>0</v>
      </c>
      <c r="F250" s="43">
        <f>0.01*'Input'!$F$60*(D250*$D$226)+10*(B250*$B$226+C250*$C$226)</f>
        <v>0</v>
      </c>
      <c r="G250" s="38">
        <f>IF($E$226&lt;&gt;0,0.1*F250/$E$226,"")</f>
        <v>0</v>
      </c>
      <c r="H250" s="47">
        <f>IF($D$226&lt;&gt;0,F250/$D$226,"")</f>
        <v>0</v>
      </c>
      <c r="I250" s="17"/>
    </row>
    <row r="251" spans="1:9">
      <c r="A251" s="4" t="s">
        <v>1594</v>
      </c>
      <c r="B251" s="39">
        <f>'Adjust'!$B$84</f>
        <v>0</v>
      </c>
      <c r="C251" s="39">
        <f>'Adjust'!$C$84</f>
        <v>0</v>
      </c>
      <c r="D251" s="49">
        <f>'Adjust'!$E$84</f>
        <v>0</v>
      </c>
      <c r="E251" s="38">
        <f>IF(E$226&lt;&gt;0,(($B251*B$226+$C251*C$226))/E$226,0)</f>
        <v>0</v>
      </c>
      <c r="F251" s="43">
        <f>0.01*'Input'!$F$60*(D251*$D$226)+10*(B251*$B$226+C251*$C$226)</f>
        <v>0</v>
      </c>
      <c r="G251" s="38">
        <f>IF($E$226&lt;&gt;0,0.1*F251/$E$226,"")</f>
        <v>0</v>
      </c>
      <c r="H251" s="47">
        <f>IF($D$226&lt;&gt;0,F251/$D$226,"")</f>
        <v>0</v>
      </c>
      <c r="I251" s="17"/>
    </row>
    <row r="253" spans="1:9">
      <c r="A253" s="4" t="s">
        <v>1595</v>
      </c>
      <c r="B253" s="38">
        <f>SUM($B$229:$B$251)</f>
        <v>0</v>
      </c>
      <c r="C253" s="38">
        <f>SUM($C$229:$C$251)</f>
        <v>0</v>
      </c>
      <c r="D253" s="47">
        <f>SUM($D$229:$D$251)</f>
        <v>0</v>
      </c>
      <c r="E253" s="38">
        <f>SUM(E$229:E$251)</f>
        <v>0</v>
      </c>
      <c r="F253" s="43">
        <f>SUM($F$229:$F$251)</f>
        <v>0</v>
      </c>
      <c r="G253" s="38">
        <f>SUM($G$229:$G$251)</f>
        <v>0</v>
      </c>
      <c r="H253" s="47">
        <f>SUM($H$229:$H$251)</f>
        <v>0</v>
      </c>
      <c r="I253" s="17"/>
    </row>
    <row r="255" spans="1:9" ht="21" customHeight="1">
      <c r="A255" s="1" t="s">
        <v>190</v>
      </c>
    </row>
    <row r="257" spans="1:9">
      <c r="B257" s="15" t="s">
        <v>242</v>
      </c>
      <c r="C257" s="15" t="s">
        <v>243</v>
      </c>
      <c r="D257" s="15" t="s">
        <v>245</v>
      </c>
      <c r="E257" s="15" t="s">
        <v>1576</v>
      </c>
      <c r="F257" s="15" t="s">
        <v>1577</v>
      </c>
    </row>
    <row r="258" spans="1:9">
      <c r="A258" s="4" t="s">
        <v>190</v>
      </c>
      <c r="B258" s="45">
        <f>'Loads'!B$341</f>
        <v>0</v>
      </c>
      <c r="C258" s="45">
        <f>'Loads'!C$341</f>
        <v>0</v>
      </c>
      <c r="D258" s="45">
        <f>'Loads'!E$341</f>
        <v>0</v>
      </c>
      <c r="E258" s="45">
        <f>'Multi'!B$135</f>
        <v>0</v>
      </c>
      <c r="F258" s="38">
        <f>IF(D258,E258/D258,"")</f>
        <v>0</v>
      </c>
      <c r="G258" s="17"/>
    </row>
    <row r="260" spans="1:9">
      <c r="B260" s="15" t="s">
        <v>1384</v>
      </c>
      <c r="C260" s="15" t="s">
        <v>1385</v>
      </c>
      <c r="D260" s="15" t="s">
        <v>1387</v>
      </c>
      <c r="E260" s="15" t="s">
        <v>1547</v>
      </c>
      <c r="F260" s="15" t="s">
        <v>1578</v>
      </c>
      <c r="G260" s="15" t="s">
        <v>1545</v>
      </c>
      <c r="H260" s="15" t="s">
        <v>1579</v>
      </c>
    </row>
    <row r="261" spans="1:9">
      <c r="A261" s="4" t="s">
        <v>483</v>
      </c>
      <c r="B261" s="39">
        <f>'Standing'!$C$86</f>
        <v>0</v>
      </c>
      <c r="C261" s="39">
        <f>'Standing'!$C$109</f>
        <v>0</v>
      </c>
      <c r="D261" s="49">
        <f>'AggCap'!$C$94</f>
        <v>0</v>
      </c>
      <c r="E261" s="38">
        <f>IF(E$258&lt;&gt;0,(($B261*B$258+$C261*C$258))/E$258,0)</f>
        <v>0</v>
      </c>
      <c r="F261" s="43">
        <f>0.01*'Input'!$F$60*(D261*$D$258)+10*(B261*$B$258+C261*$C$258)</f>
        <v>0</v>
      </c>
      <c r="G261" s="38">
        <f>IF($E$258&lt;&gt;0,0.1*F261/$E$258,"")</f>
        <v>0</v>
      </c>
      <c r="H261" s="47">
        <f>IF($D$258&lt;&gt;0,F261/$D$258,"")</f>
        <v>0</v>
      </c>
      <c r="I261" s="17"/>
    </row>
    <row r="262" spans="1:9">
      <c r="A262" s="4" t="s">
        <v>484</v>
      </c>
      <c r="B262" s="39">
        <f>'Standing'!$D$86</f>
        <v>0</v>
      </c>
      <c r="C262" s="39">
        <f>'Standing'!$D$109</f>
        <v>0</v>
      </c>
      <c r="D262" s="49">
        <f>'AggCap'!$D$94</f>
        <v>0</v>
      </c>
      <c r="E262" s="38">
        <f>IF(E$258&lt;&gt;0,(($B262*B$258+$C262*C$258))/E$258,0)</f>
        <v>0</v>
      </c>
      <c r="F262" s="43">
        <f>0.01*'Input'!$F$60*(D262*$D$258)+10*(B262*$B$258+C262*$C$258)</f>
        <v>0</v>
      </c>
      <c r="G262" s="38">
        <f>IF($E$258&lt;&gt;0,0.1*F262/$E$258,"")</f>
        <v>0</v>
      </c>
      <c r="H262" s="47">
        <f>IF($D$258&lt;&gt;0,F262/$D$258,"")</f>
        <v>0</v>
      </c>
      <c r="I262" s="17"/>
    </row>
    <row r="263" spans="1:9">
      <c r="A263" s="4" t="s">
        <v>485</v>
      </c>
      <c r="B263" s="39">
        <f>'Standing'!$E$86</f>
        <v>0</v>
      </c>
      <c r="C263" s="39">
        <f>'Standing'!$E$109</f>
        <v>0</v>
      </c>
      <c r="D263" s="49">
        <f>'AggCap'!$E$94</f>
        <v>0</v>
      </c>
      <c r="E263" s="38">
        <f>IF(E$258&lt;&gt;0,(($B263*B$258+$C263*C$258))/E$258,0)</f>
        <v>0</v>
      </c>
      <c r="F263" s="43">
        <f>0.01*'Input'!$F$60*(D263*$D$258)+10*(B263*$B$258+C263*$C$258)</f>
        <v>0</v>
      </c>
      <c r="G263" s="38">
        <f>IF($E$258&lt;&gt;0,0.1*F263/$E$258,"")</f>
        <v>0</v>
      </c>
      <c r="H263" s="47">
        <f>IF($D$258&lt;&gt;0,F263/$D$258,"")</f>
        <v>0</v>
      </c>
      <c r="I263" s="17"/>
    </row>
    <row r="264" spans="1:9">
      <c r="A264" s="4" t="s">
        <v>486</v>
      </c>
      <c r="B264" s="39">
        <f>'Standing'!$F$86</f>
        <v>0</v>
      </c>
      <c r="C264" s="39">
        <f>'Standing'!$F$109</f>
        <v>0</v>
      </c>
      <c r="D264" s="49">
        <f>'AggCap'!$F$94</f>
        <v>0</v>
      </c>
      <c r="E264" s="38">
        <f>IF(E$258&lt;&gt;0,(($B264*B$258+$C264*C$258))/E$258,0)</f>
        <v>0</v>
      </c>
      <c r="F264" s="43">
        <f>0.01*'Input'!$F$60*(D264*$D$258)+10*(B264*$B$258+C264*$C$258)</f>
        <v>0</v>
      </c>
      <c r="G264" s="38">
        <f>IF($E$258&lt;&gt;0,0.1*F264/$E$258,"")</f>
        <v>0</v>
      </c>
      <c r="H264" s="47">
        <f>IF($D$258&lt;&gt;0,F264/$D$258,"")</f>
        <v>0</v>
      </c>
      <c r="I264" s="17"/>
    </row>
    <row r="265" spans="1:9">
      <c r="A265" s="4" t="s">
        <v>487</v>
      </c>
      <c r="B265" s="39">
        <f>'Standing'!$G$86</f>
        <v>0</v>
      </c>
      <c r="C265" s="39">
        <f>'Standing'!$G$109</f>
        <v>0</v>
      </c>
      <c r="D265" s="49">
        <f>'AggCap'!$G$94</f>
        <v>0</v>
      </c>
      <c r="E265" s="38">
        <f>IF(E$258&lt;&gt;0,(($B265*B$258+$C265*C$258))/E$258,0)</f>
        <v>0</v>
      </c>
      <c r="F265" s="43">
        <f>0.01*'Input'!$F$60*(D265*$D$258)+10*(B265*$B$258+C265*$C$258)</f>
        <v>0</v>
      </c>
      <c r="G265" s="38">
        <f>IF($E$258&lt;&gt;0,0.1*F265/$E$258,"")</f>
        <v>0</v>
      </c>
      <c r="H265" s="47">
        <f>IF($D$258&lt;&gt;0,F265/$D$258,"")</f>
        <v>0</v>
      </c>
      <c r="I265" s="17"/>
    </row>
    <row r="266" spans="1:9">
      <c r="A266" s="4" t="s">
        <v>488</v>
      </c>
      <c r="B266" s="39">
        <f>'Standing'!$H$86</f>
        <v>0</v>
      </c>
      <c r="C266" s="39">
        <f>'Standing'!$H$109</f>
        <v>0</v>
      </c>
      <c r="D266" s="49">
        <f>'AggCap'!$H$94</f>
        <v>0</v>
      </c>
      <c r="E266" s="38">
        <f>IF(E$258&lt;&gt;0,(($B266*B$258+$C266*C$258))/E$258,0)</f>
        <v>0</v>
      </c>
      <c r="F266" s="43">
        <f>0.01*'Input'!$F$60*(D266*$D$258)+10*(B266*$B$258+C266*$C$258)</f>
        <v>0</v>
      </c>
      <c r="G266" s="38">
        <f>IF($E$258&lt;&gt;0,0.1*F266/$E$258,"")</f>
        <v>0</v>
      </c>
      <c r="H266" s="47">
        <f>IF($D$258&lt;&gt;0,F266/$D$258,"")</f>
        <v>0</v>
      </c>
      <c r="I266" s="17"/>
    </row>
    <row r="267" spans="1:9">
      <c r="A267" s="4" t="s">
        <v>489</v>
      </c>
      <c r="B267" s="39">
        <f>'Standing'!$I$86</f>
        <v>0</v>
      </c>
      <c r="C267" s="39">
        <f>'Standing'!$I$109</f>
        <v>0</v>
      </c>
      <c r="D267" s="49">
        <f>'AggCap'!$I$94</f>
        <v>0</v>
      </c>
      <c r="E267" s="38">
        <f>IF(E$258&lt;&gt;0,(($B267*B$258+$C267*C$258))/E$258,0)</f>
        <v>0</v>
      </c>
      <c r="F267" s="43">
        <f>0.01*'Input'!$F$60*(D267*$D$258)+10*(B267*$B$258+C267*$C$258)</f>
        <v>0</v>
      </c>
      <c r="G267" s="38">
        <f>IF($E$258&lt;&gt;0,0.1*F267/$E$258,"")</f>
        <v>0</v>
      </c>
      <c r="H267" s="47">
        <f>IF($D$258&lt;&gt;0,F267/$D$258,"")</f>
        <v>0</v>
      </c>
      <c r="I267" s="17"/>
    </row>
    <row r="268" spans="1:9">
      <c r="A268" s="4" t="s">
        <v>490</v>
      </c>
      <c r="B268" s="39">
        <f>'Standing'!$J$86</f>
        <v>0</v>
      </c>
      <c r="C268" s="39">
        <f>'Standing'!$J$109</f>
        <v>0</v>
      </c>
      <c r="D268" s="49">
        <f>'AggCap'!$J$94</f>
        <v>0</v>
      </c>
      <c r="E268" s="38">
        <f>IF(E$258&lt;&gt;0,(($B268*B$258+$C268*C$258))/E$258,0)</f>
        <v>0</v>
      </c>
      <c r="F268" s="43">
        <f>0.01*'Input'!$F$60*(D268*$D$258)+10*(B268*$B$258+C268*$C$258)</f>
        <v>0</v>
      </c>
      <c r="G268" s="38">
        <f>IF($E$258&lt;&gt;0,0.1*F268/$E$258,"")</f>
        <v>0</v>
      </c>
      <c r="H268" s="47">
        <f>IF($D$258&lt;&gt;0,F268/$D$258,"")</f>
        <v>0</v>
      </c>
      <c r="I268" s="17"/>
    </row>
    <row r="269" spans="1:9">
      <c r="A269" s="4" t="s">
        <v>1580</v>
      </c>
      <c r="B269" s="21"/>
      <c r="C269" s="21"/>
      <c r="D269" s="49">
        <f>'SM'!$B$125</f>
        <v>0</v>
      </c>
      <c r="E269" s="38">
        <f>IF(E$258&lt;&gt;0,(($B269*B$258+$C269*C$258))/E$258,0)</f>
        <v>0</v>
      </c>
      <c r="F269" s="43">
        <f>0.01*'Input'!$F$60*(D269*$D$258)+10*(B269*$B$258+C269*$C$258)</f>
        <v>0</v>
      </c>
      <c r="G269" s="38">
        <f>IF($E$258&lt;&gt;0,0.1*F269/$E$258,"")</f>
        <v>0</v>
      </c>
      <c r="H269" s="47">
        <f>IF($D$258&lt;&gt;0,F269/$D$258,"")</f>
        <v>0</v>
      </c>
      <c r="I269" s="17"/>
    </row>
    <row r="270" spans="1:9">
      <c r="A270" s="4" t="s">
        <v>1581</v>
      </c>
      <c r="B270" s="21"/>
      <c r="C270" s="21"/>
      <c r="D270" s="49">
        <f>'SM'!$C$125</f>
        <v>0</v>
      </c>
      <c r="E270" s="38">
        <f>IF(E$258&lt;&gt;0,(($B270*B$258+$C270*C$258))/E$258,0)</f>
        <v>0</v>
      </c>
      <c r="F270" s="43">
        <f>0.01*'Input'!$F$60*(D270*$D$258)+10*(B270*$B$258+C270*$C$258)</f>
        <v>0</v>
      </c>
      <c r="G270" s="38">
        <f>IF($E$258&lt;&gt;0,0.1*F270/$E$258,"")</f>
        <v>0</v>
      </c>
      <c r="H270" s="47">
        <f>IF($D$258&lt;&gt;0,F270/$D$258,"")</f>
        <v>0</v>
      </c>
      <c r="I270" s="17"/>
    </row>
    <row r="271" spans="1:9">
      <c r="A271" s="4" t="s">
        <v>1582</v>
      </c>
      <c r="B271" s="39">
        <f>'Standing'!$K$86</f>
        <v>0</v>
      </c>
      <c r="C271" s="39">
        <f>'Standing'!$K$109</f>
        <v>0</v>
      </c>
      <c r="D271" s="49">
        <f>'AggCap'!$K$94</f>
        <v>0</v>
      </c>
      <c r="E271" s="38">
        <f>IF(E$258&lt;&gt;0,(($B271*B$258+$C271*C$258))/E$258,0)</f>
        <v>0</v>
      </c>
      <c r="F271" s="43">
        <f>0.01*'Input'!$F$60*(D271*$D$258)+10*(B271*$B$258+C271*$C$258)</f>
        <v>0</v>
      </c>
      <c r="G271" s="38">
        <f>IF($E$258&lt;&gt;0,0.1*F271/$E$258,"")</f>
        <v>0</v>
      </c>
      <c r="H271" s="47">
        <f>IF($D$258&lt;&gt;0,F271/$D$258,"")</f>
        <v>0</v>
      </c>
      <c r="I271" s="17"/>
    </row>
    <row r="272" spans="1:9">
      <c r="A272" s="4" t="s">
        <v>1583</v>
      </c>
      <c r="B272" s="39">
        <f>'Standing'!$L$86</f>
        <v>0</v>
      </c>
      <c r="C272" s="39">
        <f>'Standing'!$L$109</f>
        <v>0</v>
      </c>
      <c r="D272" s="49">
        <f>'AggCap'!$L$94</f>
        <v>0</v>
      </c>
      <c r="E272" s="38">
        <f>IF(E$258&lt;&gt;0,(($B272*B$258+$C272*C$258))/E$258,0)</f>
        <v>0</v>
      </c>
      <c r="F272" s="43">
        <f>0.01*'Input'!$F$60*(D272*$D$258)+10*(B272*$B$258+C272*$C$258)</f>
        <v>0</v>
      </c>
      <c r="G272" s="38">
        <f>IF($E$258&lt;&gt;0,0.1*F272/$E$258,"")</f>
        <v>0</v>
      </c>
      <c r="H272" s="47">
        <f>IF($D$258&lt;&gt;0,F272/$D$258,"")</f>
        <v>0</v>
      </c>
      <c r="I272" s="17"/>
    </row>
    <row r="273" spans="1:9">
      <c r="A273" s="4" t="s">
        <v>1584</v>
      </c>
      <c r="B273" s="39">
        <f>'Standing'!$M$86</f>
        <v>0</v>
      </c>
      <c r="C273" s="39">
        <f>'Standing'!$M$109</f>
        <v>0</v>
      </c>
      <c r="D273" s="49">
        <f>'AggCap'!$M$94</f>
        <v>0</v>
      </c>
      <c r="E273" s="38">
        <f>IF(E$258&lt;&gt;0,(($B273*B$258+$C273*C$258))/E$258,0)</f>
        <v>0</v>
      </c>
      <c r="F273" s="43">
        <f>0.01*'Input'!$F$60*(D273*$D$258)+10*(B273*$B$258+C273*$C$258)</f>
        <v>0</v>
      </c>
      <c r="G273" s="38">
        <f>IF($E$258&lt;&gt;0,0.1*F273/$E$258,"")</f>
        <v>0</v>
      </c>
      <c r="H273" s="47">
        <f>IF($D$258&lt;&gt;0,F273/$D$258,"")</f>
        <v>0</v>
      </c>
      <c r="I273" s="17"/>
    </row>
    <row r="274" spans="1:9">
      <c r="A274" s="4" t="s">
        <v>1585</v>
      </c>
      <c r="B274" s="39">
        <f>'Standing'!$N$86</f>
        <v>0</v>
      </c>
      <c r="C274" s="39">
        <f>'Standing'!$N$109</f>
        <v>0</v>
      </c>
      <c r="D274" s="49">
        <f>'AggCap'!$N$94</f>
        <v>0</v>
      </c>
      <c r="E274" s="38">
        <f>IF(E$258&lt;&gt;0,(($B274*B$258+$C274*C$258))/E$258,0)</f>
        <v>0</v>
      </c>
      <c r="F274" s="43">
        <f>0.01*'Input'!$F$60*(D274*$D$258)+10*(B274*$B$258+C274*$C$258)</f>
        <v>0</v>
      </c>
      <c r="G274" s="38">
        <f>IF($E$258&lt;&gt;0,0.1*F274/$E$258,"")</f>
        <v>0</v>
      </c>
      <c r="H274" s="47">
        <f>IF($D$258&lt;&gt;0,F274/$D$258,"")</f>
        <v>0</v>
      </c>
      <c r="I274" s="17"/>
    </row>
    <row r="275" spans="1:9">
      <c r="A275" s="4" t="s">
        <v>1586</v>
      </c>
      <c r="B275" s="39">
        <f>'Standing'!$O$86</f>
        <v>0</v>
      </c>
      <c r="C275" s="39">
        <f>'Standing'!$O$109</f>
        <v>0</v>
      </c>
      <c r="D275" s="49">
        <f>'AggCap'!$O$94</f>
        <v>0</v>
      </c>
      <c r="E275" s="38">
        <f>IF(E$258&lt;&gt;0,(($B275*B$258+$C275*C$258))/E$258,0)</f>
        <v>0</v>
      </c>
      <c r="F275" s="43">
        <f>0.01*'Input'!$F$60*(D275*$D$258)+10*(B275*$B$258+C275*$C$258)</f>
        <v>0</v>
      </c>
      <c r="G275" s="38">
        <f>IF($E$258&lt;&gt;0,0.1*F275/$E$258,"")</f>
        <v>0</v>
      </c>
      <c r="H275" s="47">
        <f>IF($D$258&lt;&gt;0,F275/$D$258,"")</f>
        <v>0</v>
      </c>
      <c r="I275" s="17"/>
    </row>
    <row r="276" spans="1:9">
      <c r="A276" s="4" t="s">
        <v>1587</v>
      </c>
      <c r="B276" s="39">
        <f>'Standing'!$P$86</f>
        <v>0</v>
      </c>
      <c r="C276" s="39">
        <f>'Standing'!$P$109</f>
        <v>0</v>
      </c>
      <c r="D276" s="49">
        <f>'AggCap'!$P$94</f>
        <v>0</v>
      </c>
      <c r="E276" s="38">
        <f>IF(E$258&lt;&gt;0,(($B276*B$258+$C276*C$258))/E$258,0)</f>
        <v>0</v>
      </c>
      <c r="F276" s="43">
        <f>0.01*'Input'!$F$60*(D276*$D$258)+10*(B276*$B$258+C276*$C$258)</f>
        <v>0</v>
      </c>
      <c r="G276" s="38">
        <f>IF($E$258&lt;&gt;0,0.1*F276/$E$258,"")</f>
        <v>0</v>
      </c>
      <c r="H276" s="47">
        <f>IF($D$258&lt;&gt;0,F276/$D$258,"")</f>
        <v>0</v>
      </c>
      <c r="I276" s="17"/>
    </row>
    <row r="277" spans="1:9">
      <c r="A277" s="4" t="s">
        <v>1588</v>
      </c>
      <c r="B277" s="39">
        <f>'Standing'!$Q$86</f>
        <v>0</v>
      </c>
      <c r="C277" s="39">
        <f>'Standing'!$Q$109</f>
        <v>0</v>
      </c>
      <c r="D277" s="49">
        <f>'AggCap'!$Q$94</f>
        <v>0</v>
      </c>
      <c r="E277" s="38">
        <f>IF(E$258&lt;&gt;0,(($B277*B$258+$C277*C$258))/E$258,0)</f>
        <v>0</v>
      </c>
      <c r="F277" s="43">
        <f>0.01*'Input'!$F$60*(D277*$D$258)+10*(B277*$B$258+C277*$C$258)</f>
        <v>0</v>
      </c>
      <c r="G277" s="38">
        <f>IF($E$258&lt;&gt;0,0.1*F277/$E$258,"")</f>
        <v>0</v>
      </c>
      <c r="H277" s="47">
        <f>IF($D$258&lt;&gt;0,F277/$D$258,"")</f>
        <v>0</v>
      </c>
      <c r="I277" s="17"/>
    </row>
    <row r="278" spans="1:9">
      <c r="A278" s="4" t="s">
        <v>1589</v>
      </c>
      <c r="B278" s="39">
        <f>'Standing'!$R$86</f>
        <v>0</v>
      </c>
      <c r="C278" s="39">
        <f>'Standing'!$R$109</f>
        <v>0</v>
      </c>
      <c r="D278" s="49">
        <f>'AggCap'!$R$94</f>
        <v>0</v>
      </c>
      <c r="E278" s="38">
        <f>IF(E$258&lt;&gt;0,(($B278*B$258+$C278*C$258))/E$258,0)</f>
        <v>0</v>
      </c>
      <c r="F278" s="43">
        <f>0.01*'Input'!$F$60*(D278*$D$258)+10*(B278*$B$258+C278*$C$258)</f>
        <v>0</v>
      </c>
      <c r="G278" s="38">
        <f>IF($E$258&lt;&gt;0,0.1*F278/$E$258,"")</f>
        <v>0</v>
      </c>
      <c r="H278" s="47">
        <f>IF($D$258&lt;&gt;0,F278/$D$258,"")</f>
        <v>0</v>
      </c>
      <c r="I278" s="17"/>
    </row>
    <row r="279" spans="1:9">
      <c r="A279" s="4" t="s">
        <v>1590</v>
      </c>
      <c r="B279" s="39">
        <f>'Standing'!$S$86</f>
        <v>0</v>
      </c>
      <c r="C279" s="39">
        <f>'Standing'!$S$109</f>
        <v>0</v>
      </c>
      <c r="D279" s="49">
        <f>'AggCap'!$S$94</f>
        <v>0</v>
      </c>
      <c r="E279" s="38">
        <f>IF(E$258&lt;&gt;0,(($B279*B$258+$C279*C$258))/E$258,0)</f>
        <v>0</v>
      </c>
      <c r="F279" s="43">
        <f>0.01*'Input'!$F$60*(D279*$D$258)+10*(B279*$B$258+C279*$C$258)</f>
        <v>0</v>
      </c>
      <c r="G279" s="38">
        <f>IF($E$258&lt;&gt;0,0.1*F279/$E$258,"")</f>
        <v>0</v>
      </c>
      <c r="H279" s="47">
        <f>IF($D$258&lt;&gt;0,F279/$D$258,"")</f>
        <v>0</v>
      </c>
      <c r="I279" s="17"/>
    </row>
    <row r="280" spans="1:9">
      <c r="A280" s="4" t="s">
        <v>1591</v>
      </c>
      <c r="B280" s="21"/>
      <c r="C280" s="21"/>
      <c r="D280" s="49">
        <f>'Otex'!$B$128</f>
        <v>0</v>
      </c>
      <c r="E280" s="38">
        <f>IF(E$258&lt;&gt;0,(($B280*B$258+$C280*C$258))/E$258,0)</f>
        <v>0</v>
      </c>
      <c r="F280" s="43">
        <f>0.01*'Input'!$F$60*(D280*$D$258)+10*(B280*$B$258+C280*$C$258)</f>
        <v>0</v>
      </c>
      <c r="G280" s="38">
        <f>IF($E$258&lt;&gt;0,0.1*F280/$E$258,"")</f>
        <v>0</v>
      </c>
      <c r="H280" s="47">
        <f>IF($D$258&lt;&gt;0,F280/$D$258,"")</f>
        <v>0</v>
      </c>
      <c r="I280" s="17"/>
    </row>
    <row r="281" spans="1:9">
      <c r="A281" s="4" t="s">
        <v>1592</v>
      </c>
      <c r="B281" s="21"/>
      <c r="C281" s="21"/>
      <c r="D281" s="49">
        <f>'Otex'!$C$128</f>
        <v>0</v>
      </c>
      <c r="E281" s="38">
        <f>IF(E$258&lt;&gt;0,(($B281*B$258+$C281*C$258))/E$258,0)</f>
        <v>0</v>
      </c>
      <c r="F281" s="43">
        <f>0.01*'Input'!$F$60*(D281*$D$258)+10*(B281*$B$258+C281*$C$258)</f>
        <v>0</v>
      </c>
      <c r="G281" s="38">
        <f>IF($E$258&lt;&gt;0,0.1*F281/$E$258,"")</f>
        <v>0</v>
      </c>
      <c r="H281" s="47">
        <f>IF($D$258&lt;&gt;0,F281/$D$258,"")</f>
        <v>0</v>
      </c>
      <c r="I281" s="17"/>
    </row>
    <row r="282" spans="1:9">
      <c r="A282" s="4" t="s">
        <v>1593</v>
      </c>
      <c r="B282" s="39">
        <f>'Adder'!$B$272</f>
        <v>0</v>
      </c>
      <c r="C282" s="39">
        <f>'Adder'!$C$272</f>
        <v>0</v>
      </c>
      <c r="D282" s="21"/>
      <c r="E282" s="38">
        <f>IF(E$258&lt;&gt;0,(($B282*B$258+$C282*C$258))/E$258,0)</f>
        <v>0</v>
      </c>
      <c r="F282" s="43">
        <f>0.01*'Input'!$F$60*(D282*$D$258)+10*(B282*$B$258+C282*$C$258)</f>
        <v>0</v>
      </c>
      <c r="G282" s="38">
        <f>IF($E$258&lt;&gt;0,0.1*F282/$E$258,"")</f>
        <v>0</v>
      </c>
      <c r="H282" s="47">
        <f>IF($D$258&lt;&gt;0,F282/$D$258,"")</f>
        <v>0</v>
      </c>
      <c r="I282" s="17"/>
    </row>
    <row r="283" spans="1:9">
      <c r="A283" s="4" t="s">
        <v>1594</v>
      </c>
      <c r="B283" s="39">
        <f>'Adjust'!$B$85</f>
        <v>0</v>
      </c>
      <c r="C283" s="39">
        <f>'Adjust'!$C$85</f>
        <v>0</v>
      </c>
      <c r="D283" s="49">
        <f>'Adjust'!$E$85</f>
        <v>0</v>
      </c>
      <c r="E283" s="38">
        <f>IF(E$258&lt;&gt;0,(($B283*B$258+$C283*C$258))/E$258,0)</f>
        <v>0</v>
      </c>
      <c r="F283" s="43">
        <f>0.01*'Input'!$F$60*(D283*$D$258)+10*(B283*$B$258+C283*$C$258)</f>
        <v>0</v>
      </c>
      <c r="G283" s="38">
        <f>IF($E$258&lt;&gt;0,0.1*F283/$E$258,"")</f>
        <v>0</v>
      </c>
      <c r="H283" s="47">
        <f>IF($D$258&lt;&gt;0,F283/$D$258,"")</f>
        <v>0</v>
      </c>
      <c r="I283" s="17"/>
    </row>
    <row r="285" spans="1:9">
      <c r="A285" s="4" t="s">
        <v>1595</v>
      </c>
      <c r="B285" s="38">
        <f>SUM($B$261:$B$283)</f>
        <v>0</v>
      </c>
      <c r="C285" s="38">
        <f>SUM($C$261:$C$283)</f>
        <v>0</v>
      </c>
      <c r="D285" s="47">
        <f>SUM($D$261:$D$283)</f>
        <v>0</v>
      </c>
      <c r="E285" s="38">
        <f>SUM(E$261:E$283)</f>
        <v>0</v>
      </c>
      <c r="F285" s="43">
        <f>SUM($F$261:$F$283)</f>
        <v>0</v>
      </c>
      <c r="G285" s="38">
        <f>SUM($G$261:$G$283)</f>
        <v>0</v>
      </c>
      <c r="H285" s="47">
        <f>SUM($H$261:$H$283)</f>
        <v>0</v>
      </c>
      <c r="I285" s="17"/>
    </row>
    <row r="287" spans="1:9" ht="21" customHeight="1">
      <c r="A287" s="1" t="s">
        <v>210</v>
      </c>
    </row>
    <row r="289" spans="1:9">
      <c r="B289" s="15" t="s">
        <v>242</v>
      </c>
      <c r="C289" s="15" t="s">
        <v>243</v>
      </c>
      <c r="D289" s="15" t="s">
        <v>245</v>
      </c>
      <c r="E289" s="15" t="s">
        <v>1576</v>
      </c>
      <c r="F289" s="15" t="s">
        <v>1577</v>
      </c>
    </row>
    <row r="290" spans="1:9">
      <c r="A290" s="4" t="s">
        <v>210</v>
      </c>
      <c r="B290" s="45">
        <f>'Loads'!B$342</f>
        <v>0</v>
      </c>
      <c r="C290" s="45">
        <f>'Loads'!C$342</f>
        <v>0</v>
      </c>
      <c r="D290" s="45">
        <f>'Loads'!E$342</f>
        <v>0</v>
      </c>
      <c r="E290" s="45">
        <f>'Multi'!B$136</f>
        <v>0</v>
      </c>
      <c r="F290" s="38">
        <f>IF(D290,E290/D290,"")</f>
        <v>0</v>
      </c>
      <c r="G290" s="17"/>
    </row>
    <row r="292" spans="1:9">
      <c r="B292" s="15" t="s">
        <v>1384</v>
      </c>
      <c r="C292" s="15" t="s">
        <v>1385</v>
      </c>
      <c r="D292" s="15" t="s">
        <v>1387</v>
      </c>
      <c r="E292" s="15" t="s">
        <v>1547</v>
      </c>
      <c r="F292" s="15" t="s">
        <v>1578</v>
      </c>
      <c r="G292" s="15" t="s">
        <v>1545</v>
      </c>
      <c r="H292" s="15" t="s">
        <v>1579</v>
      </c>
    </row>
    <row r="293" spans="1:9">
      <c r="A293" s="4" t="s">
        <v>483</v>
      </c>
      <c r="B293" s="39">
        <f>'Standing'!$C$87</f>
        <v>0</v>
      </c>
      <c r="C293" s="39">
        <f>'Standing'!$C$110</f>
        <v>0</v>
      </c>
      <c r="D293" s="49">
        <f>'AggCap'!$C$95</f>
        <v>0</v>
      </c>
      <c r="E293" s="38">
        <f>IF(E$290&lt;&gt;0,(($B293*B$290+$C293*C$290))/E$290,0)</f>
        <v>0</v>
      </c>
      <c r="F293" s="43">
        <f>0.01*'Input'!$F$60*(D293*$D$290)+10*(B293*$B$290+C293*$C$290)</f>
        <v>0</v>
      </c>
      <c r="G293" s="38">
        <f>IF($E$290&lt;&gt;0,0.1*F293/$E$290,"")</f>
        <v>0</v>
      </c>
      <c r="H293" s="47">
        <f>IF($D$290&lt;&gt;0,F293/$D$290,"")</f>
        <v>0</v>
      </c>
      <c r="I293" s="17"/>
    </row>
    <row r="294" spans="1:9">
      <c r="A294" s="4" t="s">
        <v>484</v>
      </c>
      <c r="B294" s="39">
        <f>'Standing'!$D$87</f>
        <v>0</v>
      </c>
      <c r="C294" s="39">
        <f>'Standing'!$D$110</f>
        <v>0</v>
      </c>
      <c r="D294" s="49">
        <f>'AggCap'!$D$95</f>
        <v>0</v>
      </c>
      <c r="E294" s="38">
        <f>IF(E$290&lt;&gt;0,(($B294*B$290+$C294*C$290))/E$290,0)</f>
        <v>0</v>
      </c>
      <c r="F294" s="43">
        <f>0.01*'Input'!$F$60*(D294*$D$290)+10*(B294*$B$290+C294*$C$290)</f>
        <v>0</v>
      </c>
      <c r="G294" s="38">
        <f>IF($E$290&lt;&gt;0,0.1*F294/$E$290,"")</f>
        <v>0</v>
      </c>
      <c r="H294" s="47">
        <f>IF($D$290&lt;&gt;0,F294/$D$290,"")</f>
        <v>0</v>
      </c>
      <c r="I294" s="17"/>
    </row>
    <row r="295" spans="1:9">
      <c r="A295" s="4" t="s">
        <v>485</v>
      </c>
      <c r="B295" s="39">
        <f>'Standing'!$E$87</f>
        <v>0</v>
      </c>
      <c r="C295" s="39">
        <f>'Standing'!$E$110</f>
        <v>0</v>
      </c>
      <c r="D295" s="49">
        <f>'AggCap'!$E$95</f>
        <v>0</v>
      </c>
      <c r="E295" s="38">
        <f>IF(E$290&lt;&gt;0,(($B295*B$290+$C295*C$290))/E$290,0)</f>
        <v>0</v>
      </c>
      <c r="F295" s="43">
        <f>0.01*'Input'!$F$60*(D295*$D$290)+10*(B295*$B$290+C295*$C$290)</f>
        <v>0</v>
      </c>
      <c r="G295" s="38">
        <f>IF($E$290&lt;&gt;0,0.1*F295/$E$290,"")</f>
        <v>0</v>
      </c>
      <c r="H295" s="47">
        <f>IF($D$290&lt;&gt;0,F295/$D$290,"")</f>
        <v>0</v>
      </c>
      <c r="I295" s="17"/>
    </row>
    <row r="296" spans="1:9">
      <c r="A296" s="4" t="s">
        <v>486</v>
      </c>
      <c r="B296" s="39">
        <f>'Standing'!$F$87</f>
        <v>0</v>
      </c>
      <c r="C296" s="39">
        <f>'Standing'!$F$110</f>
        <v>0</v>
      </c>
      <c r="D296" s="49">
        <f>'AggCap'!$F$95</f>
        <v>0</v>
      </c>
      <c r="E296" s="38">
        <f>IF(E$290&lt;&gt;0,(($B296*B$290+$C296*C$290))/E$290,0)</f>
        <v>0</v>
      </c>
      <c r="F296" s="43">
        <f>0.01*'Input'!$F$60*(D296*$D$290)+10*(B296*$B$290+C296*$C$290)</f>
        <v>0</v>
      </c>
      <c r="G296" s="38">
        <f>IF($E$290&lt;&gt;0,0.1*F296/$E$290,"")</f>
        <v>0</v>
      </c>
      <c r="H296" s="47">
        <f>IF($D$290&lt;&gt;0,F296/$D$290,"")</f>
        <v>0</v>
      </c>
      <c r="I296" s="17"/>
    </row>
    <row r="297" spans="1:9">
      <c r="A297" s="4" t="s">
        <v>487</v>
      </c>
      <c r="B297" s="39">
        <f>'Standing'!$G$87</f>
        <v>0</v>
      </c>
      <c r="C297" s="39">
        <f>'Standing'!$G$110</f>
        <v>0</v>
      </c>
      <c r="D297" s="49">
        <f>'AggCap'!$G$95</f>
        <v>0</v>
      </c>
      <c r="E297" s="38">
        <f>IF(E$290&lt;&gt;0,(($B297*B$290+$C297*C$290))/E$290,0)</f>
        <v>0</v>
      </c>
      <c r="F297" s="43">
        <f>0.01*'Input'!$F$60*(D297*$D$290)+10*(B297*$B$290+C297*$C$290)</f>
        <v>0</v>
      </c>
      <c r="G297" s="38">
        <f>IF($E$290&lt;&gt;0,0.1*F297/$E$290,"")</f>
        <v>0</v>
      </c>
      <c r="H297" s="47">
        <f>IF($D$290&lt;&gt;0,F297/$D$290,"")</f>
        <v>0</v>
      </c>
      <c r="I297" s="17"/>
    </row>
    <row r="298" spans="1:9">
      <c r="A298" s="4" t="s">
        <v>488</v>
      </c>
      <c r="B298" s="39">
        <f>'Standing'!$H$87</f>
        <v>0</v>
      </c>
      <c r="C298" s="39">
        <f>'Standing'!$H$110</f>
        <v>0</v>
      </c>
      <c r="D298" s="49">
        <f>'AggCap'!$H$95</f>
        <v>0</v>
      </c>
      <c r="E298" s="38">
        <f>IF(E$290&lt;&gt;0,(($B298*B$290+$C298*C$290))/E$290,0)</f>
        <v>0</v>
      </c>
      <c r="F298" s="43">
        <f>0.01*'Input'!$F$60*(D298*$D$290)+10*(B298*$B$290+C298*$C$290)</f>
        <v>0</v>
      </c>
      <c r="G298" s="38">
        <f>IF($E$290&lt;&gt;0,0.1*F298/$E$290,"")</f>
        <v>0</v>
      </c>
      <c r="H298" s="47">
        <f>IF($D$290&lt;&gt;0,F298/$D$290,"")</f>
        <v>0</v>
      </c>
      <c r="I298" s="17"/>
    </row>
    <row r="299" spans="1:9">
      <c r="A299" s="4" t="s">
        <v>489</v>
      </c>
      <c r="B299" s="39">
        <f>'Standing'!$I$87</f>
        <v>0</v>
      </c>
      <c r="C299" s="39">
        <f>'Standing'!$I$110</f>
        <v>0</v>
      </c>
      <c r="D299" s="49">
        <f>'AggCap'!$I$95</f>
        <v>0</v>
      </c>
      <c r="E299" s="38">
        <f>IF(E$290&lt;&gt;0,(($B299*B$290+$C299*C$290))/E$290,0)</f>
        <v>0</v>
      </c>
      <c r="F299" s="43">
        <f>0.01*'Input'!$F$60*(D299*$D$290)+10*(B299*$B$290+C299*$C$290)</f>
        <v>0</v>
      </c>
      <c r="G299" s="38">
        <f>IF($E$290&lt;&gt;0,0.1*F299/$E$290,"")</f>
        <v>0</v>
      </c>
      <c r="H299" s="47">
        <f>IF($D$290&lt;&gt;0,F299/$D$290,"")</f>
        <v>0</v>
      </c>
      <c r="I299" s="17"/>
    </row>
    <row r="300" spans="1:9">
      <c r="A300" s="4" t="s">
        <v>490</v>
      </c>
      <c r="B300" s="39">
        <f>'Standing'!$J$87</f>
        <v>0</v>
      </c>
      <c r="C300" s="39">
        <f>'Standing'!$J$110</f>
        <v>0</v>
      </c>
      <c r="D300" s="49">
        <f>'AggCap'!$J$95</f>
        <v>0</v>
      </c>
      <c r="E300" s="38">
        <f>IF(E$290&lt;&gt;0,(($B300*B$290+$C300*C$290))/E$290,0)</f>
        <v>0</v>
      </c>
      <c r="F300" s="43">
        <f>0.01*'Input'!$F$60*(D300*$D$290)+10*(B300*$B$290+C300*$C$290)</f>
        <v>0</v>
      </c>
      <c r="G300" s="38">
        <f>IF($E$290&lt;&gt;0,0.1*F300/$E$290,"")</f>
        <v>0</v>
      </c>
      <c r="H300" s="47">
        <f>IF($D$290&lt;&gt;0,F300/$D$290,"")</f>
        <v>0</v>
      </c>
      <c r="I300" s="17"/>
    </row>
    <row r="301" spans="1:9">
      <c r="A301" s="4" t="s">
        <v>1580</v>
      </c>
      <c r="B301" s="21"/>
      <c r="C301" s="21"/>
      <c r="D301" s="49">
        <f>'SM'!$B$126</f>
        <v>0</v>
      </c>
      <c r="E301" s="38">
        <f>IF(E$290&lt;&gt;0,(($B301*B$290+$C301*C$290))/E$290,0)</f>
        <v>0</v>
      </c>
      <c r="F301" s="43">
        <f>0.01*'Input'!$F$60*(D301*$D$290)+10*(B301*$B$290+C301*$C$290)</f>
        <v>0</v>
      </c>
      <c r="G301" s="38">
        <f>IF($E$290&lt;&gt;0,0.1*F301/$E$290,"")</f>
        <v>0</v>
      </c>
      <c r="H301" s="47">
        <f>IF($D$290&lt;&gt;0,F301/$D$290,"")</f>
        <v>0</v>
      </c>
      <c r="I301" s="17"/>
    </row>
    <row r="302" spans="1:9">
      <c r="A302" s="4" t="s">
        <v>1581</v>
      </c>
      <c r="B302" s="21"/>
      <c r="C302" s="21"/>
      <c r="D302" s="49">
        <f>'SM'!$C$126</f>
        <v>0</v>
      </c>
      <c r="E302" s="38">
        <f>IF(E$290&lt;&gt;0,(($B302*B$290+$C302*C$290))/E$290,0)</f>
        <v>0</v>
      </c>
      <c r="F302" s="43">
        <f>0.01*'Input'!$F$60*(D302*$D$290)+10*(B302*$B$290+C302*$C$290)</f>
        <v>0</v>
      </c>
      <c r="G302" s="38">
        <f>IF($E$290&lt;&gt;0,0.1*F302/$E$290,"")</f>
        <v>0</v>
      </c>
      <c r="H302" s="47">
        <f>IF($D$290&lt;&gt;0,F302/$D$290,"")</f>
        <v>0</v>
      </c>
      <c r="I302" s="17"/>
    </row>
    <row r="303" spans="1:9">
      <c r="A303" s="4" t="s">
        <v>1582</v>
      </c>
      <c r="B303" s="39">
        <f>'Standing'!$K$87</f>
        <v>0</v>
      </c>
      <c r="C303" s="39">
        <f>'Standing'!$K$110</f>
        <v>0</v>
      </c>
      <c r="D303" s="49">
        <f>'AggCap'!$K$95</f>
        <v>0</v>
      </c>
      <c r="E303" s="38">
        <f>IF(E$290&lt;&gt;0,(($B303*B$290+$C303*C$290))/E$290,0)</f>
        <v>0</v>
      </c>
      <c r="F303" s="43">
        <f>0.01*'Input'!$F$60*(D303*$D$290)+10*(B303*$B$290+C303*$C$290)</f>
        <v>0</v>
      </c>
      <c r="G303" s="38">
        <f>IF($E$290&lt;&gt;0,0.1*F303/$E$290,"")</f>
        <v>0</v>
      </c>
      <c r="H303" s="47">
        <f>IF($D$290&lt;&gt;0,F303/$D$290,"")</f>
        <v>0</v>
      </c>
      <c r="I303" s="17"/>
    </row>
    <row r="304" spans="1:9">
      <c r="A304" s="4" t="s">
        <v>1583</v>
      </c>
      <c r="B304" s="39">
        <f>'Standing'!$L$87</f>
        <v>0</v>
      </c>
      <c r="C304" s="39">
        <f>'Standing'!$L$110</f>
        <v>0</v>
      </c>
      <c r="D304" s="49">
        <f>'AggCap'!$L$95</f>
        <v>0</v>
      </c>
      <c r="E304" s="38">
        <f>IF(E$290&lt;&gt;0,(($B304*B$290+$C304*C$290))/E$290,0)</f>
        <v>0</v>
      </c>
      <c r="F304" s="43">
        <f>0.01*'Input'!$F$60*(D304*$D$290)+10*(B304*$B$290+C304*$C$290)</f>
        <v>0</v>
      </c>
      <c r="G304" s="38">
        <f>IF($E$290&lt;&gt;0,0.1*F304/$E$290,"")</f>
        <v>0</v>
      </c>
      <c r="H304" s="47">
        <f>IF($D$290&lt;&gt;0,F304/$D$290,"")</f>
        <v>0</v>
      </c>
      <c r="I304" s="17"/>
    </row>
    <row r="305" spans="1:9">
      <c r="A305" s="4" t="s">
        <v>1584</v>
      </c>
      <c r="B305" s="39">
        <f>'Standing'!$M$87</f>
        <v>0</v>
      </c>
      <c r="C305" s="39">
        <f>'Standing'!$M$110</f>
        <v>0</v>
      </c>
      <c r="D305" s="49">
        <f>'AggCap'!$M$95</f>
        <v>0</v>
      </c>
      <c r="E305" s="38">
        <f>IF(E$290&lt;&gt;0,(($B305*B$290+$C305*C$290))/E$290,0)</f>
        <v>0</v>
      </c>
      <c r="F305" s="43">
        <f>0.01*'Input'!$F$60*(D305*$D$290)+10*(B305*$B$290+C305*$C$290)</f>
        <v>0</v>
      </c>
      <c r="G305" s="38">
        <f>IF($E$290&lt;&gt;0,0.1*F305/$E$290,"")</f>
        <v>0</v>
      </c>
      <c r="H305" s="47">
        <f>IF($D$290&lt;&gt;0,F305/$D$290,"")</f>
        <v>0</v>
      </c>
      <c r="I305" s="17"/>
    </row>
    <row r="306" spans="1:9">
      <c r="A306" s="4" t="s">
        <v>1585</v>
      </c>
      <c r="B306" s="39">
        <f>'Standing'!$N$87</f>
        <v>0</v>
      </c>
      <c r="C306" s="39">
        <f>'Standing'!$N$110</f>
        <v>0</v>
      </c>
      <c r="D306" s="49">
        <f>'AggCap'!$N$95</f>
        <v>0</v>
      </c>
      <c r="E306" s="38">
        <f>IF(E$290&lt;&gt;0,(($B306*B$290+$C306*C$290))/E$290,0)</f>
        <v>0</v>
      </c>
      <c r="F306" s="43">
        <f>0.01*'Input'!$F$60*(D306*$D$290)+10*(B306*$B$290+C306*$C$290)</f>
        <v>0</v>
      </c>
      <c r="G306" s="38">
        <f>IF($E$290&lt;&gt;0,0.1*F306/$E$290,"")</f>
        <v>0</v>
      </c>
      <c r="H306" s="47">
        <f>IF($D$290&lt;&gt;0,F306/$D$290,"")</f>
        <v>0</v>
      </c>
      <c r="I306" s="17"/>
    </row>
    <row r="307" spans="1:9">
      <c r="A307" s="4" t="s">
        <v>1586</v>
      </c>
      <c r="B307" s="39">
        <f>'Standing'!$O$87</f>
        <v>0</v>
      </c>
      <c r="C307" s="39">
        <f>'Standing'!$O$110</f>
        <v>0</v>
      </c>
      <c r="D307" s="49">
        <f>'AggCap'!$O$95</f>
        <v>0</v>
      </c>
      <c r="E307" s="38">
        <f>IF(E$290&lt;&gt;0,(($B307*B$290+$C307*C$290))/E$290,0)</f>
        <v>0</v>
      </c>
      <c r="F307" s="43">
        <f>0.01*'Input'!$F$60*(D307*$D$290)+10*(B307*$B$290+C307*$C$290)</f>
        <v>0</v>
      </c>
      <c r="G307" s="38">
        <f>IF($E$290&lt;&gt;0,0.1*F307/$E$290,"")</f>
        <v>0</v>
      </c>
      <c r="H307" s="47">
        <f>IF($D$290&lt;&gt;0,F307/$D$290,"")</f>
        <v>0</v>
      </c>
      <c r="I307" s="17"/>
    </row>
    <row r="308" spans="1:9">
      <c r="A308" s="4" t="s">
        <v>1587</v>
      </c>
      <c r="B308" s="39">
        <f>'Standing'!$P$87</f>
        <v>0</v>
      </c>
      <c r="C308" s="39">
        <f>'Standing'!$P$110</f>
        <v>0</v>
      </c>
      <c r="D308" s="49">
        <f>'AggCap'!$P$95</f>
        <v>0</v>
      </c>
      <c r="E308" s="38">
        <f>IF(E$290&lt;&gt;0,(($B308*B$290+$C308*C$290))/E$290,0)</f>
        <v>0</v>
      </c>
      <c r="F308" s="43">
        <f>0.01*'Input'!$F$60*(D308*$D$290)+10*(B308*$B$290+C308*$C$290)</f>
        <v>0</v>
      </c>
      <c r="G308" s="38">
        <f>IF($E$290&lt;&gt;0,0.1*F308/$E$290,"")</f>
        <v>0</v>
      </c>
      <c r="H308" s="47">
        <f>IF($D$290&lt;&gt;0,F308/$D$290,"")</f>
        <v>0</v>
      </c>
      <c r="I308" s="17"/>
    </row>
    <row r="309" spans="1:9">
      <c r="A309" s="4" t="s">
        <v>1588</v>
      </c>
      <c r="B309" s="39">
        <f>'Standing'!$Q$87</f>
        <v>0</v>
      </c>
      <c r="C309" s="39">
        <f>'Standing'!$Q$110</f>
        <v>0</v>
      </c>
      <c r="D309" s="49">
        <f>'AggCap'!$Q$95</f>
        <v>0</v>
      </c>
      <c r="E309" s="38">
        <f>IF(E$290&lt;&gt;0,(($B309*B$290+$C309*C$290))/E$290,0)</f>
        <v>0</v>
      </c>
      <c r="F309" s="43">
        <f>0.01*'Input'!$F$60*(D309*$D$290)+10*(B309*$B$290+C309*$C$290)</f>
        <v>0</v>
      </c>
      <c r="G309" s="38">
        <f>IF($E$290&lt;&gt;0,0.1*F309/$E$290,"")</f>
        <v>0</v>
      </c>
      <c r="H309" s="47">
        <f>IF($D$290&lt;&gt;0,F309/$D$290,"")</f>
        <v>0</v>
      </c>
      <c r="I309" s="17"/>
    </row>
    <row r="310" spans="1:9">
      <c r="A310" s="4" t="s">
        <v>1589</v>
      </c>
      <c r="B310" s="39">
        <f>'Standing'!$R$87</f>
        <v>0</v>
      </c>
      <c r="C310" s="39">
        <f>'Standing'!$R$110</f>
        <v>0</v>
      </c>
      <c r="D310" s="49">
        <f>'AggCap'!$R$95</f>
        <v>0</v>
      </c>
      <c r="E310" s="38">
        <f>IF(E$290&lt;&gt;0,(($B310*B$290+$C310*C$290))/E$290,0)</f>
        <v>0</v>
      </c>
      <c r="F310" s="43">
        <f>0.01*'Input'!$F$60*(D310*$D$290)+10*(B310*$B$290+C310*$C$290)</f>
        <v>0</v>
      </c>
      <c r="G310" s="38">
        <f>IF($E$290&lt;&gt;0,0.1*F310/$E$290,"")</f>
        <v>0</v>
      </c>
      <c r="H310" s="47">
        <f>IF($D$290&lt;&gt;0,F310/$D$290,"")</f>
        <v>0</v>
      </c>
      <c r="I310" s="17"/>
    </row>
    <row r="311" spans="1:9">
      <c r="A311" s="4" t="s">
        <v>1590</v>
      </c>
      <c r="B311" s="39">
        <f>'Standing'!$S$87</f>
        <v>0</v>
      </c>
      <c r="C311" s="39">
        <f>'Standing'!$S$110</f>
        <v>0</v>
      </c>
      <c r="D311" s="49">
        <f>'AggCap'!$S$95</f>
        <v>0</v>
      </c>
      <c r="E311" s="38">
        <f>IF(E$290&lt;&gt;0,(($B311*B$290+$C311*C$290))/E$290,0)</f>
        <v>0</v>
      </c>
      <c r="F311" s="43">
        <f>0.01*'Input'!$F$60*(D311*$D$290)+10*(B311*$B$290+C311*$C$290)</f>
        <v>0</v>
      </c>
      <c r="G311" s="38">
        <f>IF($E$290&lt;&gt;0,0.1*F311/$E$290,"")</f>
        <v>0</v>
      </c>
      <c r="H311" s="47">
        <f>IF($D$290&lt;&gt;0,F311/$D$290,"")</f>
        <v>0</v>
      </c>
      <c r="I311" s="17"/>
    </row>
    <row r="312" spans="1:9">
      <c r="A312" s="4" t="s">
        <v>1591</v>
      </c>
      <c r="B312" s="21"/>
      <c r="C312" s="21"/>
      <c r="D312" s="49">
        <f>'Otex'!$B$129</f>
        <v>0</v>
      </c>
      <c r="E312" s="38">
        <f>IF(E$290&lt;&gt;0,(($B312*B$290+$C312*C$290))/E$290,0)</f>
        <v>0</v>
      </c>
      <c r="F312" s="43">
        <f>0.01*'Input'!$F$60*(D312*$D$290)+10*(B312*$B$290+C312*$C$290)</f>
        <v>0</v>
      </c>
      <c r="G312" s="38">
        <f>IF($E$290&lt;&gt;0,0.1*F312/$E$290,"")</f>
        <v>0</v>
      </c>
      <c r="H312" s="47">
        <f>IF($D$290&lt;&gt;0,F312/$D$290,"")</f>
        <v>0</v>
      </c>
      <c r="I312" s="17"/>
    </row>
    <row r="313" spans="1:9">
      <c r="A313" s="4" t="s">
        <v>1592</v>
      </c>
      <c r="B313" s="21"/>
      <c r="C313" s="21"/>
      <c r="D313" s="49">
        <f>'Otex'!$C$129</f>
        <v>0</v>
      </c>
      <c r="E313" s="38">
        <f>IF(E$290&lt;&gt;0,(($B313*B$290+$C313*C$290))/E$290,0)</f>
        <v>0</v>
      </c>
      <c r="F313" s="43">
        <f>0.01*'Input'!$F$60*(D313*$D$290)+10*(B313*$B$290+C313*$C$290)</f>
        <v>0</v>
      </c>
      <c r="G313" s="38">
        <f>IF($E$290&lt;&gt;0,0.1*F313/$E$290,"")</f>
        <v>0</v>
      </c>
      <c r="H313" s="47">
        <f>IF($D$290&lt;&gt;0,F313/$D$290,"")</f>
        <v>0</v>
      </c>
      <c r="I313" s="17"/>
    </row>
    <row r="314" spans="1:9">
      <c r="A314" s="4" t="s">
        <v>1593</v>
      </c>
      <c r="B314" s="39">
        <f>'Adder'!$B$273</f>
        <v>0</v>
      </c>
      <c r="C314" s="39">
        <f>'Adder'!$C$273</f>
        <v>0</v>
      </c>
      <c r="D314" s="21"/>
      <c r="E314" s="38">
        <f>IF(E$290&lt;&gt;0,(($B314*B$290+$C314*C$290))/E$290,0)</f>
        <v>0</v>
      </c>
      <c r="F314" s="43">
        <f>0.01*'Input'!$F$60*(D314*$D$290)+10*(B314*$B$290+C314*$C$290)</f>
        <v>0</v>
      </c>
      <c r="G314" s="38">
        <f>IF($E$290&lt;&gt;0,0.1*F314/$E$290,"")</f>
        <v>0</v>
      </c>
      <c r="H314" s="47">
        <f>IF($D$290&lt;&gt;0,F314/$D$290,"")</f>
        <v>0</v>
      </c>
      <c r="I314" s="17"/>
    </row>
    <row r="315" spans="1:9">
      <c r="A315" s="4" t="s">
        <v>1594</v>
      </c>
      <c r="B315" s="39">
        <f>'Adjust'!$B$86</f>
        <v>0</v>
      </c>
      <c r="C315" s="39">
        <f>'Adjust'!$C$86</f>
        <v>0</v>
      </c>
      <c r="D315" s="49">
        <f>'Adjust'!$E$86</f>
        <v>0</v>
      </c>
      <c r="E315" s="38">
        <f>IF(E$290&lt;&gt;0,(($B315*B$290+$C315*C$290))/E$290,0)</f>
        <v>0</v>
      </c>
      <c r="F315" s="43">
        <f>0.01*'Input'!$F$60*(D315*$D$290)+10*(B315*$B$290+C315*$C$290)</f>
        <v>0</v>
      </c>
      <c r="G315" s="38">
        <f>IF($E$290&lt;&gt;0,0.1*F315/$E$290,"")</f>
        <v>0</v>
      </c>
      <c r="H315" s="47">
        <f>IF($D$290&lt;&gt;0,F315/$D$290,"")</f>
        <v>0</v>
      </c>
      <c r="I315" s="17"/>
    </row>
    <row r="317" spans="1:9">
      <c r="A317" s="4" t="s">
        <v>1595</v>
      </c>
      <c r="B317" s="38">
        <f>SUM($B$293:$B$315)</f>
        <v>0</v>
      </c>
      <c r="C317" s="38">
        <f>SUM($C$293:$C$315)</f>
        <v>0</v>
      </c>
      <c r="D317" s="47">
        <f>SUM($D$293:$D$315)</f>
        <v>0</v>
      </c>
      <c r="E317" s="38">
        <f>SUM(E$293:E$315)</f>
        <v>0</v>
      </c>
      <c r="F317" s="43">
        <f>SUM($F$293:$F$315)</f>
        <v>0</v>
      </c>
      <c r="G317" s="38">
        <f>SUM($G$293:$G$315)</f>
        <v>0</v>
      </c>
      <c r="H317" s="47">
        <f>SUM($H$293:$H$315)</f>
        <v>0</v>
      </c>
      <c r="I317" s="17"/>
    </row>
    <row r="319" spans="1:9" ht="21" customHeight="1">
      <c r="A319" s="1" t="s">
        <v>191</v>
      </c>
    </row>
    <row r="321" spans="1:10">
      <c r="B321" s="15" t="s">
        <v>242</v>
      </c>
      <c r="C321" s="15" t="s">
        <v>243</v>
      </c>
      <c r="D321" s="15" t="s">
        <v>244</v>
      </c>
      <c r="E321" s="15" t="s">
        <v>245</v>
      </c>
      <c r="F321" s="15" t="s">
        <v>1576</v>
      </c>
      <c r="G321" s="15" t="s">
        <v>1577</v>
      </c>
    </row>
    <row r="322" spans="1:10">
      <c r="A322" s="4" t="s">
        <v>191</v>
      </c>
      <c r="B322" s="45">
        <f>'Loads'!B$343</f>
        <v>0</v>
      </c>
      <c r="C322" s="45">
        <f>'Loads'!C$343</f>
        <v>0</v>
      </c>
      <c r="D322" s="45">
        <f>'Loads'!D$343</f>
        <v>0</v>
      </c>
      <c r="E322" s="45">
        <f>'Loads'!E$343</f>
        <v>0</v>
      </c>
      <c r="F322" s="45">
        <f>'Multi'!B$137</f>
        <v>0</v>
      </c>
      <c r="G322" s="38">
        <f>IF(E322,F322/E322,"")</f>
        <v>0</v>
      </c>
      <c r="H322" s="17"/>
    </row>
    <row r="324" spans="1:10">
      <c r="B324" s="15" t="s">
        <v>1384</v>
      </c>
      <c r="C324" s="15" t="s">
        <v>1385</v>
      </c>
      <c r="D324" s="15" t="s">
        <v>1386</v>
      </c>
      <c r="E324" s="15" t="s">
        <v>1387</v>
      </c>
      <c r="F324" s="15" t="s">
        <v>1547</v>
      </c>
      <c r="G324" s="15" t="s">
        <v>1578</v>
      </c>
      <c r="H324" s="15" t="s">
        <v>1545</v>
      </c>
      <c r="I324" s="15" t="s">
        <v>1579</v>
      </c>
    </row>
    <row r="325" spans="1:10">
      <c r="A325" s="4" t="s">
        <v>483</v>
      </c>
      <c r="B325" s="39">
        <f>'Standing'!$C$88</f>
        <v>0</v>
      </c>
      <c r="C325" s="39">
        <f>'Standing'!$C$111</f>
        <v>0</v>
      </c>
      <c r="D325" s="39">
        <f>'Standing'!$C$125</f>
        <v>0</v>
      </c>
      <c r="E325" s="49">
        <f>'AggCap'!$C$96</f>
        <v>0</v>
      </c>
      <c r="F325" s="38">
        <f>IF(F$322&lt;&gt;0,(($B325*B$322+$C325*C$322+$D325*D$322))/F$322,0)</f>
        <v>0</v>
      </c>
      <c r="G325" s="43">
        <f>0.01*'Input'!$F$60*(E325*$E$322)+10*(B325*$B$322+C325*$C$322+D325*$D$322)</f>
        <v>0</v>
      </c>
      <c r="H325" s="38">
        <f>IF($F$322&lt;&gt;0,0.1*G325/$F$322,"")</f>
        <v>0</v>
      </c>
      <c r="I325" s="47">
        <f>IF($E$322&lt;&gt;0,G325/$E$322,"")</f>
        <v>0</v>
      </c>
      <c r="J325" s="17"/>
    </row>
    <row r="326" spans="1:10">
      <c r="A326" s="4" t="s">
        <v>484</v>
      </c>
      <c r="B326" s="39">
        <f>'Standing'!$D$88</f>
        <v>0</v>
      </c>
      <c r="C326" s="39">
        <f>'Standing'!$D$111</f>
        <v>0</v>
      </c>
      <c r="D326" s="39">
        <f>'Standing'!$D$125</f>
        <v>0</v>
      </c>
      <c r="E326" s="49">
        <f>'AggCap'!$D$96</f>
        <v>0</v>
      </c>
      <c r="F326" s="38">
        <f>IF(F$322&lt;&gt;0,(($B326*B$322+$C326*C$322+$D326*D$322))/F$322,0)</f>
        <v>0</v>
      </c>
      <c r="G326" s="43">
        <f>0.01*'Input'!$F$60*(E326*$E$322)+10*(B326*$B$322+C326*$C$322+D326*$D$322)</f>
        <v>0</v>
      </c>
      <c r="H326" s="38">
        <f>IF($F$322&lt;&gt;0,0.1*G326/$F$322,"")</f>
        <v>0</v>
      </c>
      <c r="I326" s="47">
        <f>IF($E$322&lt;&gt;0,G326/$E$322,"")</f>
        <v>0</v>
      </c>
      <c r="J326" s="17"/>
    </row>
    <row r="327" spans="1:10">
      <c r="A327" s="4" t="s">
        <v>485</v>
      </c>
      <c r="B327" s="39">
        <f>'Standing'!$E$88</f>
        <v>0</v>
      </c>
      <c r="C327" s="39">
        <f>'Standing'!$E$111</f>
        <v>0</v>
      </c>
      <c r="D327" s="39">
        <f>'Standing'!$E$125</f>
        <v>0</v>
      </c>
      <c r="E327" s="49">
        <f>'AggCap'!$E$96</f>
        <v>0</v>
      </c>
      <c r="F327" s="38">
        <f>IF(F$322&lt;&gt;0,(($B327*B$322+$C327*C$322+$D327*D$322))/F$322,0)</f>
        <v>0</v>
      </c>
      <c r="G327" s="43">
        <f>0.01*'Input'!$F$60*(E327*$E$322)+10*(B327*$B$322+C327*$C$322+D327*$D$322)</f>
        <v>0</v>
      </c>
      <c r="H327" s="38">
        <f>IF($F$322&lt;&gt;0,0.1*G327/$F$322,"")</f>
        <v>0</v>
      </c>
      <c r="I327" s="47">
        <f>IF($E$322&lt;&gt;0,G327/$E$322,"")</f>
        <v>0</v>
      </c>
      <c r="J327" s="17"/>
    </row>
    <row r="328" spans="1:10">
      <c r="A328" s="4" t="s">
        <v>486</v>
      </c>
      <c r="B328" s="39">
        <f>'Standing'!$F$88</f>
        <v>0</v>
      </c>
      <c r="C328" s="39">
        <f>'Standing'!$F$111</f>
        <v>0</v>
      </c>
      <c r="D328" s="39">
        <f>'Standing'!$F$125</f>
        <v>0</v>
      </c>
      <c r="E328" s="49">
        <f>'AggCap'!$F$96</f>
        <v>0</v>
      </c>
      <c r="F328" s="38">
        <f>IF(F$322&lt;&gt;0,(($B328*B$322+$C328*C$322+$D328*D$322))/F$322,0)</f>
        <v>0</v>
      </c>
      <c r="G328" s="43">
        <f>0.01*'Input'!$F$60*(E328*$E$322)+10*(B328*$B$322+C328*$C$322+D328*$D$322)</f>
        <v>0</v>
      </c>
      <c r="H328" s="38">
        <f>IF($F$322&lt;&gt;0,0.1*G328/$F$322,"")</f>
        <v>0</v>
      </c>
      <c r="I328" s="47">
        <f>IF($E$322&lt;&gt;0,G328/$E$322,"")</f>
        <v>0</v>
      </c>
      <c r="J328" s="17"/>
    </row>
    <row r="329" spans="1:10">
      <c r="A329" s="4" t="s">
        <v>487</v>
      </c>
      <c r="B329" s="39">
        <f>'Standing'!$G$88</f>
        <v>0</v>
      </c>
      <c r="C329" s="39">
        <f>'Standing'!$G$111</f>
        <v>0</v>
      </c>
      <c r="D329" s="39">
        <f>'Standing'!$G$125</f>
        <v>0</v>
      </c>
      <c r="E329" s="49">
        <f>'AggCap'!$G$96</f>
        <v>0</v>
      </c>
      <c r="F329" s="38">
        <f>IF(F$322&lt;&gt;0,(($B329*B$322+$C329*C$322+$D329*D$322))/F$322,0)</f>
        <v>0</v>
      </c>
      <c r="G329" s="43">
        <f>0.01*'Input'!$F$60*(E329*$E$322)+10*(B329*$B$322+C329*$C$322+D329*$D$322)</f>
        <v>0</v>
      </c>
      <c r="H329" s="38">
        <f>IF($F$322&lt;&gt;0,0.1*G329/$F$322,"")</f>
        <v>0</v>
      </c>
      <c r="I329" s="47">
        <f>IF($E$322&lt;&gt;0,G329/$E$322,"")</f>
        <v>0</v>
      </c>
      <c r="J329" s="17"/>
    </row>
    <row r="330" spans="1:10">
      <c r="A330" s="4" t="s">
        <v>488</v>
      </c>
      <c r="B330" s="39">
        <f>'Standing'!$H$88</f>
        <v>0</v>
      </c>
      <c r="C330" s="39">
        <f>'Standing'!$H$111</f>
        <v>0</v>
      </c>
      <c r="D330" s="39">
        <f>'Standing'!$H$125</f>
        <v>0</v>
      </c>
      <c r="E330" s="49">
        <f>'AggCap'!$H$96</f>
        <v>0</v>
      </c>
      <c r="F330" s="38">
        <f>IF(F$322&lt;&gt;0,(($B330*B$322+$C330*C$322+$D330*D$322))/F$322,0)</f>
        <v>0</v>
      </c>
      <c r="G330" s="43">
        <f>0.01*'Input'!$F$60*(E330*$E$322)+10*(B330*$B$322+C330*$C$322+D330*$D$322)</f>
        <v>0</v>
      </c>
      <c r="H330" s="38">
        <f>IF($F$322&lt;&gt;0,0.1*G330/$F$322,"")</f>
        <v>0</v>
      </c>
      <c r="I330" s="47">
        <f>IF($E$322&lt;&gt;0,G330/$E$322,"")</f>
        <v>0</v>
      </c>
      <c r="J330" s="17"/>
    </row>
    <row r="331" spans="1:10">
      <c r="A331" s="4" t="s">
        <v>489</v>
      </c>
      <c r="B331" s="39">
        <f>'Standing'!$I$88</f>
        <v>0</v>
      </c>
      <c r="C331" s="39">
        <f>'Standing'!$I$111</f>
        <v>0</v>
      </c>
      <c r="D331" s="39">
        <f>'Standing'!$I$125</f>
        <v>0</v>
      </c>
      <c r="E331" s="49">
        <f>'AggCap'!$I$96</f>
        <v>0</v>
      </c>
      <c r="F331" s="38">
        <f>IF(F$322&lt;&gt;0,(($B331*B$322+$C331*C$322+$D331*D$322))/F$322,0)</f>
        <v>0</v>
      </c>
      <c r="G331" s="43">
        <f>0.01*'Input'!$F$60*(E331*$E$322)+10*(B331*$B$322+C331*$C$322+D331*$D$322)</f>
        <v>0</v>
      </c>
      <c r="H331" s="38">
        <f>IF($F$322&lt;&gt;0,0.1*G331/$F$322,"")</f>
        <v>0</v>
      </c>
      <c r="I331" s="47">
        <f>IF($E$322&lt;&gt;0,G331/$E$322,"")</f>
        <v>0</v>
      </c>
      <c r="J331" s="17"/>
    </row>
    <row r="332" spans="1:10">
      <c r="A332" s="4" t="s">
        <v>490</v>
      </c>
      <c r="B332" s="39">
        <f>'Standing'!$J$88</f>
        <v>0</v>
      </c>
      <c r="C332" s="39">
        <f>'Standing'!$J$111</f>
        <v>0</v>
      </c>
      <c r="D332" s="39">
        <f>'Standing'!$J$125</f>
        <v>0</v>
      </c>
      <c r="E332" s="49">
        <f>'AggCap'!$J$96</f>
        <v>0</v>
      </c>
      <c r="F332" s="38">
        <f>IF(F$322&lt;&gt;0,(($B332*B$322+$C332*C$322+$D332*D$322))/F$322,0)</f>
        <v>0</v>
      </c>
      <c r="G332" s="43">
        <f>0.01*'Input'!$F$60*(E332*$E$322)+10*(B332*$B$322+C332*$C$322+D332*$D$322)</f>
        <v>0</v>
      </c>
      <c r="H332" s="38">
        <f>IF($F$322&lt;&gt;0,0.1*G332/$F$322,"")</f>
        <v>0</v>
      </c>
      <c r="I332" s="47">
        <f>IF($E$322&lt;&gt;0,G332/$E$322,"")</f>
        <v>0</v>
      </c>
      <c r="J332" s="17"/>
    </row>
    <row r="333" spans="1:10">
      <c r="A333" s="4" t="s">
        <v>1580</v>
      </c>
      <c r="B333" s="21"/>
      <c r="C333" s="21"/>
      <c r="D333" s="21"/>
      <c r="E333" s="49">
        <f>'SM'!$B$127</f>
        <v>0</v>
      </c>
      <c r="F333" s="38">
        <f>IF(F$322&lt;&gt;0,(($B333*B$322+$C333*C$322+$D333*D$322))/F$322,0)</f>
        <v>0</v>
      </c>
      <c r="G333" s="43">
        <f>0.01*'Input'!$F$60*(E333*$E$322)+10*(B333*$B$322+C333*$C$322+D333*$D$322)</f>
        <v>0</v>
      </c>
      <c r="H333" s="38">
        <f>IF($F$322&lt;&gt;0,0.1*G333/$F$322,"")</f>
        <v>0</v>
      </c>
      <c r="I333" s="47">
        <f>IF($E$322&lt;&gt;0,G333/$E$322,"")</f>
        <v>0</v>
      </c>
      <c r="J333" s="17"/>
    </row>
    <row r="334" spans="1:10">
      <c r="A334" s="4" t="s">
        <v>1581</v>
      </c>
      <c r="B334" s="21"/>
      <c r="C334" s="21"/>
      <c r="D334" s="21"/>
      <c r="E334" s="49">
        <f>'SM'!$C$127</f>
        <v>0</v>
      </c>
      <c r="F334" s="38">
        <f>IF(F$322&lt;&gt;0,(($B334*B$322+$C334*C$322+$D334*D$322))/F$322,0)</f>
        <v>0</v>
      </c>
      <c r="G334" s="43">
        <f>0.01*'Input'!$F$60*(E334*$E$322)+10*(B334*$B$322+C334*$C$322+D334*$D$322)</f>
        <v>0</v>
      </c>
      <c r="H334" s="38">
        <f>IF($F$322&lt;&gt;0,0.1*G334/$F$322,"")</f>
        <v>0</v>
      </c>
      <c r="I334" s="47">
        <f>IF($E$322&lt;&gt;0,G334/$E$322,"")</f>
        <v>0</v>
      </c>
      <c r="J334" s="17"/>
    </row>
    <row r="335" spans="1:10">
      <c r="A335" s="4" t="s">
        <v>1582</v>
      </c>
      <c r="B335" s="39">
        <f>'Standing'!$K$88</f>
        <v>0</v>
      </c>
      <c r="C335" s="39">
        <f>'Standing'!$K$111</f>
        <v>0</v>
      </c>
      <c r="D335" s="39">
        <f>'Standing'!$K$125</f>
        <v>0</v>
      </c>
      <c r="E335" s="49">
        <f>'AggCap'!$K$96</f>
        <v>0</v>
      </c>
      <c r="F335" s="38">
        <f>IF(F$322&lt;&gt;0,(($B335*B$322+$C335*C$322+$D335*D$322))/F$322,0)</f>
        <v>0</v>
      </c>
      <c r="G335" s="43">
        <f>0.01*'Input'!$F$60*(E335*$E$322)+10*(B335*$B$322+C335*$C$322+D335*$D$322)</f>
        <v>0</v>
      </c>
      <c r="H335" s="38">
        <f>IF($F$322&lt;&gt;0,0.1*G335/$F$322,"")</f>
        <v>0</v>
      </c>
      <c r="I335" s="47">
        <f>IF($E$322&lt;&gt;0,G335/$E$322,"")</f>
        <v>0</v>
      </c>
      <c r="J335" s="17"/>
    </row>
    <row r="336" spans="1:10">
      <c r="A336" s="4" t="s">
        <v>1583</v>
      </c>
      <c r="B336" s="39">
        <f>'Standing'!$L$88</f>
        <v>0</v>
      </c>
      <c r="C336" s="39">
        <f>'Standing'!$L$111</f>
        <v>0</v>
      </c>
      <c r="D336" s="39">
        <f>'Standing'!$L$125</f>
        <v>0</v>
      </c>
      <c r="E336" s="49">
        <f>'AggCap'!$L$96</f>
        <v>0</v>
      </c>
      <c r="F336" s="38">
        <f>IF(F$322&lt;&gt;0,(($B336*B$322+$C336*C$322+$D336*D$322))/F$322,0)</f>
        <v>0</v>
      </c>
      <c r="G336" s="43">
        <f>0.01*'Input'!$F$60*(E336*$E$322)+10*(B336*$B$322+C336*$C$322+D336*$D$322)</f>
        <v>0</v>
      </c>
      <c r="H336" s="38">
        <f>IF($F$322&lt;&gt;0,0.1*G336/$F$322,"")</f>
        <v>0</v>
      </c>
      <c r="I336" s="47">
        <f>IF($E$322&lt;&gt;0,G336/$E$322,"")</f>
        <v>0</v>
      </c>
      <c r="J336" s="17"/>
    </row>
    <row r="337" spans="1:10">
      <c r="A337" s="4" t="s">
        <v>1584</v>
      </c>
      <c r="B337" s="39">
        <f>'Standing'!$M$88</f>
        <v>0</v>
      </c>
      <c r="C337" s="39">
        <f>'Standing'!$M$111</f>
        <v>0</v>
      </c>
      <c r="D337" s="39">
        <f>'Standing'!$M$125</f>
        <v>0</v>
      </c>
      <c r="E337" s="49">
        <f>'AggCap'!$M$96</f>
        <v>0</v>
      </c>
      <c r="F337" s="38">
        <f>IF(F$322&lt;&gt;0,(($B337*B$322+$C337*C$322+$D337*D$322))/F$322,0)</f>
        <v>0</v>
      </c>
      <c r="G337" s="43">
        <f>0.01*'Input'!$F$60*(E337*$E$322)+10*(B337*$B$322+C337*$C$322+D337*$D$322)</f>
        <v>0</v>
      </c>
      <c r="H337" s="38">
        <f>IF($F$322&lt;&gt;0,0.1*G337/$F$322,"")</f>
        <v>0</v>
      </c>
      <c r="I337" s="47">
        <f>IF($E$322&lt;&gt;0,G337/$E$322,"")</f>
        <v>0</v>
      </c>
      <c r="J337" s="17"/>
    </row>
    <row r="338" spans="1:10">
      <c r="A338" s="4" t="s">
        <v>1585</v>
      </c>
      <c r="B338" s="39">
        <f>'Standing'!$N$88</f>
        <v>0</v>
      </c>
      <c r="C338" s="39">
        <f>'Standing'!$N$111</f>
        <v>0</v>
      </c>
      <c r="D338" s="39">
        <f>'Standing'!$N$125</f>
        <v>0</v>
      </c>
      <c r="E338" s="49">
        <f>'AggCap'!$N$96</f>
        <v>0</v>
      </c>
      <c r="F338" s="38">
        <f>IF(F$322&lt;&gt;0,(($B338*B$322+$C338*C$322+$D338*D$322))/F$322,0)</f>
        <v>0</v>
      </c>
      <c r="G338" s="43">
        <f>0.01*'Input'!$F$60*(E338*$E$322)+10*(B338*$B$322+C338*$C$322+D338*$D$322)</f>
        <v>0</v>
      </c>
      <c r="H338" s="38">
        <f>IF($F$322&lt;&gt;0,0.1*G338/$F$322,"")</f>
        <v>0</v>
      </c>
      <c r="I338" s="47">
        <f>IF($E$322&lt;&gt;0,G338/$E$322,"")</f>
        <v>0</v>
      </c>
      <c r="J338" s="17"/>
    </row>
    <row r="339" spans="1:10">
      <c r="A339" s="4" t="s">
        <v>1586</v>
      </c>
      <c r="B339" s="39">
        <f>'Standing'!$O$88</f>
        <v>0</v>
      </c>
      <c r="C339" s="39">
        <f>'Standing'!$O$111</f>
        <v>0</v>
      </c>
      <c r="D339" s="39">
        <f>'Standing'!$O$125</f>
        <v>0</v>
      </c>
      <c r="E339" s="49">
        <f>'AggCap'!$O$96</f>
        <v>0</v>
      </c>
      <c r="F339" s="38">
        <f>IF(F$322&lt;&gt;0,(($B339*B$322+$C339*C$322+$D339*D$322))/F$322,0)</f>
        <v>0</v>
      </c>
      <c r="G339" s="43">
        <f>0.01*'Input'!$F$60*(E339*$E$322)+10*(B339*$B$322+C339*$C$322+D339*$D$322)</f>
        <v>0</v>
      </c>
      <c r="H339" s="38">
        <f>IF($F$322&lt;&gt;0,0.1*G339/$F$322,"")</f>
        <v>0</v>
      </c>
      <c r="I339" s="47">
        <f>IF($E$322&lt;&gt;0,G339/$E$322,"")</f>
        <v>0</v>
      </c>
      <c r="J339" s="17"/>
    </row>
    <row r="340" spans="1:10">
      <c r="A340" s="4" t="s">
        <v>1587</v>
      </c>
      <c r="B340" s="39">
        <f>'Standing'!$P$88</f>
        <v>0</v>
      </c>
      <c r="C340" s="39">
        <f>'Standing'!$P$111</f>
        <v>0</v>
      </c>
      <c r="D340" s="39">
        <f>'Standing'!$P$125</f>
        <v>0</v>
      </c>
      <c r="E340" s="49">
        <f>'AggCap'!$P$96</f>
        <v>0</v>
      </c>
      <c r="F340" s="38">
        <f>IF(F$322&lt;&gt;0,(($B340*B$322+$C340*C$322+$D340*D$322))/F$322,0)</f>
        <v>0</v>
      </c>
      <c r="G340" s="43">
        <f>0.01*'Input'!$F$60*(E340*$E$322)+10*(B340*$B$322+C340*$C$322+D340*$D$322)</f>
        <v>0</v>
      </c>
      <c r="H340" s="38">
        <f>IF($F$322&lt;&gt;0,0.1*G340/$F$322,"")</f>
        <v>0</v>
      </c>
      <c r="I340" s="47">
        <f>IF($E$322&lt;&gt;0,G340/$E$322,"")</f>
        <v>0</v>
      </c>
      <c r="J340" s="17"/>
    </row>
    <row r="341" spans="1:10">
      <c r="A341" s="4" t="s">
        <v>1588</v>
      </c>
      <c r="B341" s="39">
        <f>'Standing'!$Q$88</f>
        <v>0</v>
      </c>
      <c r="C341" s="39">
        <f>'Standing'!$Q$111</f>
        <v>0</v>
      </c>
      <c r="D341" s="39">
        <f>'Standing'!$Q$125</f>
        <v>0</v>
      </c>
      <c r="E341" s="49">
        <f>'AggCap'!$Q$96</f>
        <v>0</v>
      </c>
      <c r="F341" s="38">
        <f>IF(F$322&lt;&gt;0,(($B341*B$322+$C341*C$322+$D341*D$322))/F$322,0)</f>
        <v>0</v>
      </c>
      <c r="G341" s="43">
        <f>0.01*'Input'!$F$60*(E341*$E$322)+10*(B341*$B$322+C341*$C$322+D341*$D$322)</f>
        <v>0</v>
      </c>
      <c r="H341" s="38">
        <f>IF($F$322&lt;&gt;0,0.1*G341/$F$322,"")</f>
        <v>0</v>
      </c>
      <c r="I341" s="47">
        <f>IF($E$322&lt;&gt;0,G341/$E$322,"")</f>
        <v>0</v>
      </c>
      <c r="J341" s="17"/>
    </row>
    <row r="342" spans="1:10">
      <c r="A342" s="4" t="s">
        <v>1589</v>
      </c>
      <c r="B342" s="39">
        <f>'Standing'!$R$88</f>
        <v>0</v>
      </c>
      <c r="C342" s="39">
        <f>'Standing'!$R$111</f>
        <v>0</v>
      </c>
      <c r="D342" s="39">
        <f>'Standing'!$R$125</f>
        <v>0</v>
      </c>
      <c r="E342" s="49">
        <f>'AggCap'!$R$96</f>
        <v>0</v>
      </c>
      <c r="F342" s="38">
        <f>IF(F$322&lt;&gt;0,(($B342*B$322+$C342*C$322+$D342*D$322))/F$322,0)</f>
        <v>0</v>
      </c>
      <c r="G342" s="43">
        <f>0.01*'Input'!$F$60*(E342*$E$322)+10*(B342*$B$322+C342*$C$322+D342*$D$322)</f>
        <v>0</v>
      </c>
      <c r="H342" s="38">
        <f>IF($F$322&lt;&gt;0,0.1*G342/$F$322,"")</f>
        <v>0</v>
      </c>
      <c r="I342" s="47">
        <f>IF($E$322&lt;&gt;0,G342/$E$322,"")</f>
        <v>0</v>
      </c>
      <c r="J342" s="17"/>
    </row>
    <row r="343" spans="1:10">
      <c r="A343" s="4" t="s">
        <v>1590</v>
      </c>
      <c r="B343" s="39">
        <f>'Standing'!$S$88</f>
        <v>0</v>
      </c>
      <c r="C343" s="39">
        <f>'Standing'!$S$111</f>
        <v>0</v>
      </c>
      <c r="D343" s="39">
        <f>'Standing'!$S$125</f>
        <v>0</v>
      </c>
      <c r="E343" s="49">
        <f>'AggCap'!$S$96</f>
        <v>0</v>
      </c>
      <c r="F343" s="38">
        <f>IF(F$322&lt;&gt;0,(($B343*B$322+$C343*C$322+$D343*D$322))/F$322,0)</f>
        <v>0</v>
      </c>
      <c r="G343" s="43">
        <f>0.01*'Input'!$F$60*(E343*$E$322)+10*(B343*$B$322+C343*$C$322+D343*$D$322)</f>
        <v>0</v>
      </c>
      <c r="H343" s="38">
        <f>IF($F$322&lt;&gt;0,0.1*G343/$F$322,"")</f>
        <v>0</v>
      </c>
      <c r="I343" s="47">
        <f>IF($E$322&lt;&gt;0,G343/$E$322,"")</f>
        <v>0</v>
      </c>
      <c r="J343" s="17"/>
    </row>
    <row r="344" spans="1:10">
      <c r="A344" s="4" t="s">
        <v>1591</v>
      </c>
      <c r="B344" s="21"/>
      <c r="C344" s="21"/>
      <c r="D344" s="21"/>
      <c r="E344" s="49">
        <f>'Otex'!$B$130</f>
        <v>0</v>
      </c>
      <c r="F344" s="38">
        <f>IF(F$322&lt;&gt;0,(($B344*B$322+$C344*C$322+$D344*D$322))/F$322,0)</f>
        <v>0</v>
      </c>
      <c r="G344" s="43">
        <f>0.01*'Input'!$F$60*(E344*$E$322)+10*(B344*$B$322+C344*$C$322+D344*$D$322)</f>
        <v>0</v>
      </c>
      <c r="H344" s="38">
        <f>IF($F$322&lt;&gt;0,0.1*G344/$F$322,"")</f>
        <v>0</v>
      </c>
      <c r="I344" s="47">
        <f>IF($E$322&lt;&gt;0,G344/$E$322,"")</f>
        <v>0</v>
      </c>
      <c r="J344" s="17"/>
    </row>
    <row r="345" spans="1:10">
      <c r="A345" s="4" t="s">
        <v>1592</v>
      </c>
      <c r="B345" s="21"/>
      <c r="C345" s="21"/>
      <c r="D345" s="21"/>
      <c r="E345" s="49">
        <f>'Otex'!$C$130</f>
        <v>0</v>
      </c>
      <c r="F345" s="38">
        <f>IF(F$322&lt;&gt;0,(($B345*B$322+$C345*C$322+$D345*D$322))/F$322,0)</f>
        <v>0</v>
      </c>
      <c r="G345" s="43">
        <f>0.01*'Input'!$F$60*(E345*$E$322)+10*(B345*$B$322+C345*$C$322+D345*$D$322)</f>
        <v>0</v>
      </c>
      <c r="H345" s="38">
        <f>IF($F$322&lt;&gt;0,0.1*G345/$F$322,"")</f>
        <v>0</v>
      </c>
      <c r="I345" s="47">
        <f>IF($E$322&lt;&gt;0,G345/$E$322,"")</f>
        <v>0</v>
      </c>
      <c r="J345" s="17"/>
    </row>
    <row r="346" spans="1:10">
      <c r="A346" s="4" t="s">
        <v>1593</v>
      </c>
      <c r="B346" s="39">
        <f>'Adder'!$B$274</f>
        <v>0</v>
      </c>
      <c r="C346" s="39">
        <f>'Adder'!$C$274</f>
        <v>0</v>
      </c>
      <c r="D346" s="39">
        <f>'Adder'!$D$274</f>
        <v>0</v>
      </c>
      <c r="E346" s="21"/>
      <c r="F346" s="38">
        <f>IF(F$322&lt;&gt;0,(($B346*B$322+$C346*C$322+$D346*D$322))/F$322,0)</f>
        <v>0</v>
      </c>
      <c r="G346" s="43">
        <f>0.01*'Input'!$F$60*(E346*$E$322)+10*(B346*$B$322+C346*$C$322+D346*$D$322)</f>
        <v>0</v>
      </c>
      <c r="H346" s="38">
        <f>IF($F$322&lt;&gt;0,0.1*G346/$F$322,"")</f>
        <v>0</v>
      </c>
      <c r="I346" s="47">
        <f>IF($E$322&lt;&gt;0,G346/$E$322,"")</f>
        <v>0</v>
      </c>
      <c r="J346" s="17"/>
    </row>
    <row r="347" spans="1:10">
      <c r="A347" s="4" t="s">
        <v>1594</v>
      </c>
      <c r="B347" s="39">
        <f>'Adjust'!$B$87</f>
        <v>0</v>
      </c>
      <c r="C347" s="39">
        <f>'Adjust'!$C$87</f>
        <v>0</v>
      </c>
      <c r="D347" s="39">
        <f>'Adjust'!$D$87</f>
        <v>0</v>
      </c>
      <c r="E347" s="49">
        <f>'Adjust'!$E$87</f>
        <v>0</v>
      </c>
      <c r="F347" s="38">
        <f>IF(F$322&lt;&gt;0,(($B347*B$322+$C347*C$322+$D347*D$322))/F$322,0)</f>
        <v>0</v>
      </c>
      <c r="G347" s="43">
        <f>0.01*'Input'!$F$60*(E347*$E$322)+10*(B347*$B$322+C347*$C$322+D347*$D$322)</f>
        <v>0</v>
      </c>
      <c r="H347" s="38">
        <f>IF($F$322&lt;&gt;0,0.1*G347/$F$322,"")</f>
        <v>0</v>
      </c>
      <c r="I347" s="47">
        <f>IF($E$322&lt;&gt;0,G347/$E$322,"")</f>
        <v>0</v>
      </c>
      <c r="J347" s="17"/>
    </row>
    <row r="349" spans="1:10">
      <c r="A349" s="4" t="s">
        <v>1595</v>
      </c>
      <c r="B349" s="38">
        <f>SUM($B$325:$B$347)</f>
        <v>0</v>
      </c>
      <c r="C349" s="38">
        <f>SUM($C$325:$C$347)</f>
        <v>0</v>
      </c>
      <c r="D349" s="38">
        <f>SUM($D$325:$D$347)</f>
        <v>0</v>
      </c>
      <c r="E349" s="47">
        <f>SUM($E$325:$E$347)</f>
        <v>0</v>
      </c>
      <c r="F349" s="38">
        <f>SUM(F$325:F$347)</f>
        <v>0</v>
      </c>
      <c r="G349" s="43">
        <f>SUM($G$325:$G$347)</f>
        <v>0</v>
      </c>
      <c r="H349" s="38">
        <f>SUM($H$325:$H$347)</f>
        <v>0</v>
      </c>
      <c r="I349" s="47">
        <f>SUM($I$325:$I$347)</f>
        <v>0</v>
      </c>
      <c r="J349" s="17"/>
    </row>
    <row r="351" spans="1:10" ht="21" customHeight="1">
      <c r="A351" s="1" t="s">
        <v>192</v>
      </c>
    </row>
    <row r="353" spans="1:10">
      <c r="B353" s="15" t="s">
        <v>242</v>
      </c>
      <c r="C353" s="15" t="s">
        <v>243</v>
      </c>
      <c r="D353" s="15" t="s">
        <v>244</v>
      </c>
      <c r="E353" s="15" t="s">
        <v>245</v>
      </c>
      <c r="F353" s="15" t="s">
        <v>1576</v>
      </c>
      <c r="G353" s="15" t="s">
        <v>1577</v>
      </c>
    </row>
    <row r="354" spans="1:10">
      <c r="A354" s="4" t="s">
        <v>192</v>
      </c>
      <c r="B354" s="45">
        <f>'Loads'!B$344</f>
        <v>0</v>
      </c>
      <c r="C354" s="45">
        <f>'Loads'!C$344</f>
        <v>0</v>
      </c>
      <c r="D354" s="45">
        <f>'Loads'!D$344</f>
        <v>0</v>
      </c>
      <c r="E354" s="45">
        <f>'Loads'!E$344</f>
        <v>0</v>
      </c>
      <c r="F354" s="45">
        <f>'Multi'!B$138</f>
        <v>0</v>
      </c>
      <c r="G354" s="38">
        <f>IF(E354,F354/E354,"")</f>
        <v>0</v>
      </c>
      <c r="H354" s="17"/>
    </row>
    <row r="356" spans="1:10">
      <c r="B356" s="15" t="s">
        <v>1384</v>
      </c>
      <c r="C356" s="15" t="s">
        <v>1385</v>
      </c>
      <c r="D356" s="15" t="s">
        <v>1386</v>
      </c>
      <c r="E356" s="15" t="s">
        <v>1387</v>
      </c>
      <c r="F356" s="15" t="s">
        <v>1547</v>
      </c>
      <c r="G356" s="15" t="s">
        <v>1578</v>
      </c>
      <c r="H356" s="15" t="s">
        <v>1545</v>
      </c>
      <c r="I356" s="15" t="s">
        <v>1579</v>
      </c>
    </row>
    <row r="357" spans="1:10">
      <c r="A357" s="4" t="s">
        <v>483</v>
      </c>
      <c r="B357" s="39">
        <f>'Standing'!$C$89</f>
        <v>0</v>
      </c>
      <c r="C357" s="39">
        <f>'Standing'!$C$112</f>
        <v>0</v>
      </c>
      <c r="D357" s="39">
        <f>'Standing'!$C$126</f>
        <v>0</v>
      </c>
      <c r="E357" s="49">
        <f>'AggCap'!$C$97</f>
        <v>0</v>
      </c>
      <c r="F357" s="38">
        <f>IF(F$354&lt;&gt;0,(($B357*B$354+$C357*C$354+$D357*D$354))/F$354,0)</f>
        <v>0</v>
      </c>
      <c r="G357" s="43">
        <f>0.01*'Input'!$F$60*(E357*$E$354)+10*(B357*$B$354+C357*$C$354+D357*$D$354)</f>
        <v>0</v>
      </c>
      <c r="H357" s="38">
        <f>IF($F$354&lt;&gt;0,0.1*G357/$F$354,"")</f>
        <v>0</v>
      </c>
      <c r="I357" s="47">
        <f>IF($E$354&lt;&gt;0,G357/$E$354,"")</f>
        <v>0</v>
      </c>
      <c r="J357" s="17"/>
    </row>
    <row r="358" spans="1:10">
      <c r="A358" s="4" t="s">
        <v>484</v>
      </c>
      <c r="B358" s="39">
        <f>'Standing'!$D$89</f>
        <v>0</v>
      </c>
      <c r="C358" s="39">
        <f>'Standing'!$D$112</f>
        <v>0</v>
      </c>
      <c r="D358" s="39">
        <f>'Standing'!$D$126</f>
        <v>0</v>
      </c>
      <c r="E358" s="49">
        <f>'AggCap'!$D$97</f>
        <v>0</v>
      </c>
      <c r="F358" s="38">
        <f>IF(F$354&lt;&gt;0,(($B358*B$354+$C358*C$354+$D358*D$354))/F$354,0)</f>
        <v>0</v>
      </c>
      <c r="G358" s="43">
        <f>0.01*'Input'!$F$60*(E358*$E$354)+10*(B358*$B$354+C358*$C$354+D358*$D$354)</f>
        <v>0</v>
      </c>
      <c r="H358" s="38">
        <f>IF($F$354&lt;&gt;0,0.1*G358/$F$354,"")</f>
        <v>0</v>
      </c>
      <c r="I358" s="47">
        <f>IF($E$354&lt;&gt;0,G358/$E$354,"")</f>
        <v>0</v>
      </c>
      <c r="J358" s="17"/>
    </row>
    <row r="359" spans="1:10">
      <c r="A359" s="4" t="s">
        <v>485</v>
      </c>
      <c r="B359" s="39">
        <f>'Standing'!$E$89</f>
        <v>0</v>
      </c>
      <c r="C359" s="39">
        <f>'Standing'!$E$112</f>
        <v>0</v>
      </c>
      <c r="D359" s="39">
        <f>'Standing'!$E$126</f>
        <v>0</v>
      </c>
      <c r="E359" s="49">
        <f>'AggCap'!$E$97</f>
        <v>0</v>
      </c>
      <c r="F359" s="38">
        <f>IF(F$354&lt;&gt;0,(($B359*B$354+$C359*C$354+$D359*D$354))/F$354,0)</f>
        <v>0</v>
      </c>
      <c r="G359" s="43">
        <f>0.01*'Input'!$F$60*(E359*$E$354)+10*(B359*$B$354+C359*$C$354+D359*$D$354)</f>
        <v>0</v>
      </c>
      <c r="H359" s="38">
        <f>IF($F$354&lt;&gt;0,0.1*G359/$F$354,"")</f>
        <v>0</v>
      </c>
      <c r="I359" s="47">
        <f>IF($E$354&lt;&gt;0,G359/$E$354,"")</f>
        <v>0</v>
      </c>
      <c r="J359" s="17"/>
    </row>
    <row r="360" spans="1:10">
      <c r="A360" s="4" t="s">
        <v>486</v>
      </c>
      <c r="B360" s="39">
        <f>'Standing'!$F$89</f>
        <v>0</v>
      </c>
      <c r="C360" s="39">
        <f>'Standing'!$F$112</f>
        <v>0</v>
      </c>
      <c r="D360" s="39">
        <f>'Standing'!$F$126</f>
        <v>0</v>
      </c>
      <c r="E360" s="49">
        <f>'AggCap'!$F$97</f>
        <v>0</v>
      </c>
      <c r="F360" s="38">
        <f>IF(F$354&lt;&gt;0,(($B360*B$354+$C360*C$354+$D360*D$354))/F$354,0)</f>
        <v>0</v>
      </c>
      <c r="G360" s="43">
        <f>0.01*'Input'!$F$60*(E360*$E$354)+10*(B360*$B$354+C360*$C$354+D360*$D$354)</f>
        <v>0</v>
      </c>
      <c r="H360" s="38">
        <f>IF($F$354&lt;&gt;0,0.1*G360/$F$354,"")</f>
        <v>0</v>
      </c>
      <c r="I360" s="47">
        <f>IF($E$354&lt;&gt;0,G360/$E$354,"")</f>
        <v>0</v>
      </c>
      <c r="J360" s="17"/>
    </row>
    <row r="361" spans="1:10">
      <c r="A361" s="4" t="s">
        <v>487</v>
      </c>
      <c r="B361" s="39">
        <f>'Standing'!$G$89</f>
        <v>0</v>
      </c>
      <c r="C361" s="39">
        <f>'Standing'!$G$112</f>
        <v>0</v>
      </c>
      <c r="D361" s="39">
        <f>'Standing'!$G$126</f>
        <v>0</v>
      </c>
      <c r="E361" s="49">
        <f>'AggCap'!$G$97</f>
        <v>0</v>
      </c>
      <c r="F361" s="38">
        <f>IF(F$354&lt;&gt;0,(($B361*B$354+$C361*C$354+$D361*D$354))/F$354,0)</f>
        <v>0</v>
      </c>
      <c r="G361" s="43">
        <f>0.01*'Input'!$F$60*(E361*$E$354)+10*(B361*$B$354+C361*$C$354+D361*$D$354)</f>
        <v>0</v>
      </c>
      <c r="H361" s="38">
        <f>IF($F$354&lt;&gt;0,0.1*G361/$F$354,"")</f>
        <v>0</v>
      </c>
      <c r="I361" s="47">
        <f>IF($E$354&lt;&gt;0,G361/$E$354,"")</f>
        <v>0</v>
      </c>
      <c r="J361" s="17"/>
    </row>
    <row r="362" spans="1:10">
      <c r="A362" s="4" t="s">
        <v>488</v>
      </c>
      <c r="B362" s="39">
        <f>'Standing'!$H$89</f>
        <v>0</v>
      </c>
      <c r="C362" s="39">
        <f>'Standing'!$H$112</f>
        <v>0</v>
      </c>
      <c r="D362" s="39">
        <f>'Standing'!$H$126</f>
        <v>0</v>
      </c>
      <c r="E362" s="49">
        <f>'AggCap'!$H$97</f>
        <v>0</v>
      </c>
      <c r="F362" s="38">
        <f>IF(F$354&lt;&gt;0,(($B362*B$354+$C362*C$354+$D362*D$354))/F$354,0)</f>
        <v>0</v>
      </c>
      <c r="G362" s="43">
        <f>0.01*'Input'!$F$60*(E362*$E$354)+10*(B362*$B$354+C362*$C$354+D362*$D$354)</f>
        <v>0</v>
      </c>
      <c r="H362" s="38">
        <f>IF($F$354&lt;&gt;0,0.1*G362/$F$354,"")</f>
        <v>0</v>
      </c>
      <c r="I362" s="47">
        <f>IF($E$354&lt;&gt;0,G362/$E$354,"")</f>
        <v>0</v>
      </c>
      <c r="J362" s="17"/>
    </row>
    <row r="363" spans="1:10">
      <c r="A363" s="4" t="s">
        <v>489</v>
      </c>
      <c r="B363" s="39">
        <f>'Standing'!$I$89</f>
        <v>0</v>
      </c>
      <c r="C363" s="39">
        <f>'Standing'!$I$112</f>
        <v>0</v>
      </c>
      <c r="D363" s="39">
        <f>'Standing'!$I$126</f>
        <v>0</v>
      </c>
      <c r="E363" s="49">
        <f>'AggCap'!$I$97</f>
        <v>0</v>
      </c>
      <c r="F363" s="38">
        <f>IF(F$354&lt;&gt;0,(($B363*B$354+$C363*C$354+$D363*D$354))/F$354,0)</f>
        <v>0</v>
      </c>
      <c r="G363" s="43">
        <f>0.01*'Input'!$F$60*(E363*$E$354)+10*(B363*$B$354+C363*$C$354+D363*$D$354)</f>
        <v>0</v>
      </c>
      <c r="H363" s="38">
        <f>IF($F$354&lt;&gt;0,0.1*G363/$F$354,"")</f>
        <v>0</v>
      </c>
      <c r="I363" s="47">
        <f>IF($E$354&lt;&gt;0,G363/$E$354,"")</f>
        <v>0</v>
      </c>
      <c r="J363" s="17"/>
    </row>
    <row r="364" spans="1:10">
      <c r="A364" s="4" t="s">
        <v>490</v>
      </c>
      <c r="B364" s="39">
        <f>'Standing'!$J$89</f>
        <v>0</v>
      </c>
      <c r="C364" s="39">
        <f>'Standing'!$J$112</f>
        <v>0</v>
      </c>
      <c r="D364" s="39">
        <f>'Standing'!$J$126</f>
        <v>0</v>
      </c>
      <c r="E364" s="49">
        <f>'AggCap'!$J$97</f>
        <v>0</v>
      </c>
      <c r="F364" s="38">
        <f>IF(F$354&lt;&gt;0,(($B364*B$354+$C364*C$354+$D364*D$354))/F$354,0)</f>
        <v>0</v>
      </c>
      <c r="G364" s="43">
        <f>0.01*'Input'!$F$60*(E364*$E$354)+10*(B364*$B$354+C364*$C$354+D364*$D$354)</f>
        <v>0</v>
      </c>
      <c r="H364" s="38">
        <f>IF($F$354&lt;&gt;0,0.1*G364/$F$354,"")</f>
        <v>0</v>
      </c>
      <c r="I364" s="47">
        <f>IF($E$354&lt;&gt;0,G364/$E$354,"")</f>
        <v>0</v>
      </c>
      <c r="J364" s="17"/>
    </row>
    <row r="365" spans="1:10">
      <c r="A365" s="4" t="s">
        <v>1580</v>
      </c>
      <c r="B365" s="21"/>
      <c r="C365" s="21"/>
      <c r="D365" s="21"/>
      <c r="E365" s="49">
        <f>'SM'!$B$128</f>
        <v>0</v>
      </c>
      <c r="F365" s="38">
        <f>IF(F$354&lt;&gt;0,(($B365*B$354+$C365*C$354+$D365*D$354))/F$354,0)</f>
        <v>0</v>
      </c>
      <c r="G365" s="43">
        <f>0.01*'Input'!$F$60*(E365*$E$354)+10*(B365*$B$354+C365*$C$354+D365*$D$354)</f>
        <v>0</v>
      </c>
      <c r="H365" s="38">
        <f>IF($F$354&lt;&gt;0,0.1*G365/$F$354,"")</f>
        <v>0</v>
      </c>
      <c r="I365" s="47">
        <f>IF($E$354&lt;&gt;0,G365/$E$354,"")</f>
        <v>0</v>
      </c>
      <c r="J365" s="17"/>
    </row>
    <row r="366" spans="1:10">
      <c r="A366" s="4" t="s">
        <v>1581</v>
      </c>
      <c r="B366" s="21"/>
      <c r="C366" s="21"/>
      <c r="D366" s="21"/>
      <c r="E366" s="49">
        <f>'SM'!$C$128</f>
        <v>0</v>
      </c>
      <c r="F366" s="38">
        <f>IF(F$354&lt;&gt;0,(($B366*B$354+$C366*C$354+$D366*D$354))/F$354,0)</f>
        <v>0</v>
      </c>
      <c r="G366" s="43">
        <f>0.01*'Input'!$F$60*(E366*$E$354)+10*(B366*$B$354+C366*$C$354+D366*$D$354)</f>
        <v>0</v>
      </c>
      <c r="H366" s="38">
        <f>IF($F$354&lt;&gt;0,0.1*G366/$F$354,"")</f>
        <v>0</v>
      </c>
      <c r="I366" s="47">
        <f>IF($E$354&lt;&gt;0,G366/$E$354,"")</f>
        <v>0</v>
      </c>
      <c r="J366" s="17"/>
    </row>
    <row r="367" spans="1:10">
      <c r="A367" s="4" t="s">
        <v>1582</v>
      </c>
      <c r="B367" s="39">
        <f>'Standing'!$K$89</f>
        <v>0</v>
      </c>
      <c r="C367" s="39">
        <f>'Standing'!$K$112</f>
        <v>0</v>
      </c>
      <c r="D367" s="39">
        <f>'Standing'!$K$126</f>
        <v>0</v>
      </c>
      <c r="E367" s="49">
        <f>'AggCap'!$K$97</f>
        <v>0</v>
      </c>
      <c r="F367" s="38">
        <f>IF(F$354&lt;&gt;0,(($B367*B$354+$C367*C$354+$D367*D$354))/F$354,0)</f>
        <v>0</v>
      </c>
      <c r="G367" s="43">
        <f>0.01*'Input'!$F$60*(E367*$E$354)+10*(B367*$B$354+C367*$C$354+D367*$D$354)</f>
        <v>0</v>
      </c>
      <c r="H367" s="38">
        <f>IF($F$354&lt;&gt;0,0.1*G367/$F$354,"")</f>
        <v>0</v>
      </c>
      <c r="I367" s="47">
        <f>IF($E$354&lt;&gt;0,G367/$E$354,"")</f>
        <v>0</v>
      </c>
      <c r="J367" s="17"/>
    </row>
    <row r="368" spans="1:10">
      <c r="A368" s="4" t="s">
        <v>1583</v>
      </c>
      <c r="B368" s="39">
        <f>'Standing'!$L$89</f>
        <v>0</v>
      </c>
      <c r="C368" s="39">
        <f>'Standing'!$L$112</f>
        <v>0</v>
      </c>
      <c r="D368" s="39">
        <f>'Standing'!$L$126</f>
        <v>0</v>
      </c>
      <c r="E368" s="49">
        <f>'AggCap'!$L$97</f>
        <v>0</v>
      </c>
      <c r="F368" s="38">
        <f>IF(F$354&lt;&gt;0,(($B368*B$354+$C368*C$354+$D368*D$354))/F$354,0)</f>
        <v>0</v>
      </c>
      <c r="G368" s="43">
        <f>0.01*'Input'!$F$60*(E368*$E$354)+10*(B368*$B$354+C368*$C$354+D368*$D$354)</f>
        <v>0</v>
      </c>
      <c r="H368" s="38">
        <f>IF($F$354&lt;&gt;0,0.1*G368/$F$354,"")</f>
        <v>0</v>
      </c>
      <c r="I368" s="47">
        <f>IF($E$354&lt;&gt;0,G368/$E$354,"")</f>
        <v>0</v>
      </c>
      <c r="J368" s="17"/>
    </row>
    <row r="369" spans="1:10">
      <c r="A369" s="4" t="s">
        <v>1584</v>
      </c>
      <c r="B369" s="39">
        <f>'Standing'!$M$89</f>
        <v>0</v>
      </c>
      <c r="C369" s="39">
        <f>'Standing'!$M$112</f>
        <v>0</v>
      </c>
      <c r="D369" s="39">
        <f>'Standing'!$M$126</f>
        <v>0</v>
      </c>
      <c r="E369" s="49">
        <f>'AggCap'!$M$97</f>
        <v>0</v>
      </c>
      <c r="F369" s="38">
        <f>IF(F$354&lt;&gt;0,(($B369*B$354+$C369*C$354+$D369*D$354))/F$354,0)</f>
        <v>0</v>
      </c>
      <c r="G369" s="43">
        <f>0.01*'Input'!$F$60*(E369*$E$354)+10*(B369*$B$354+C369*$C$354+D369*$D$354)</f>
        <v>0</v>
      </c>
      <c r="H369" s="38">
        <f>IF($F$354&lt;&gt;0,0.1*G369/$F$354,"")</f>
        <v>0</v>
      </c>
      <c r="I369" s="47">
        <f>IF($E$354&lt;&gt;0,G369/$E$354,"")</f>
        <v>0</v>
      </c>
      <c r="J369" s="17"/>
    </row>
    <row r="370" spans="1:10">
      <c r="A370" s="4" t="s">
        <v>1585</v>
      </c>
      <c r="B370" s="39">
        <f>'Standing'!$N$89</f>
        <v>0</v>
      </c>
      <c r="C370" s="39">
        <f>'Standing'!$N$112</f>
        <v>0</v>
      </c>
      <c r="D370" s="39">
        <f>'Standing'!$N$126</f>
        <v>0</v>
      </c>
      <c r="E370" s="49">
        <f>'AggCap'!$N$97</f>
        <v>0</v>
      </c>
      <c r="F370" s="38">
        <f>IF(F$354&lt;&gt;0,(($B370*B$354+$C370*C$354+$D370*D$354))/F$354,0)</f>
        <v>0</v>
      </c>
      <c r="G370" s="43">
        <f>0.01*'Input'!$F$60*(E370*$E$354)+10*(B370*$B$354+C370*$C$354+D370*$D$354)</f>
        <v>0</v>
      </c>
      <c r="H370" s="38">
        <f>IF($F$354&lt;&gt;0,0.1*G370/$F$354,"")</f>
        <v>0</v>
      </c>
      <c r="I370" s="47">
        <f>IF($E$354&lt;&gt;0,G370/$E$354,"")</f>
        <v>0</v>
      </c>
      <c r="J370" s="17"/>
    </row>
    <row r="371" spans="1:10">
      <c r="A371" s="4" t="s">
        <v>1586</v>
      </c>
      <c r="B371" s="39">
        <f>'Standing'!$O$89</f>
        <v>0</v>
      </c>
      <c r="C371" s="39">
        <f>'Standing'!$O$112</f>
        <v>0</v>
      </c>
      <c r="D371" s="39">
        <f>'Standing'!$O$126</f>
        <v>0</v>
      </c>
      <c r="E371" s="49">
        <f>'AggCap'!$O$97</f>
        <v>0</v>
      </c>
      <c r="F371" s="38">
        <f>IF(F$354&lt;&gt;0,(($B371*B$354+$C371*C$354+$D371*D$354))/F$354,0)</f>
        <v>0</v>
      </c>
      <c r="G371" s="43">
        <f>0.01*'Input'!$F$60*(E371*$E$354)+10*(B371*$B$354+C371*$C$354+D371*$D$354)</f>
        <v>0</v>
      </c>
      <c r="H371" s="38">
        <f>IF($F$354&lt;&gt;0,0.1*G371/$F$354,"")</f>
        <v>0</v>
      </c>
      <c r="I371" s="47">
        <f>IF($E$354&lt;&gt;0,G371/$E$354,"")</f>
        <v>0</v>
      </c>
      <c r="J371" s="17"/>
    </row>
    <row r="372" spans="1:10">
      <c r="A372" s="4" t="s">
        <v>1587</v>
      </c>
      <c r="B372" s="39">
        <f>'Standing'!$P$89</f>
        <v>0</v>
      </c>
      <c r="C372" s="39">
        <f>'Standing'!$P$112</f>
        <v>0</v>
      </c>
      <c r="D372" s="39">
        <f>'Standing'!$P$126</f>
        <v>0</v>
      </c>
      <c r="E372" s="49">
        <f>'AggCap'!$P$97</f>
        <v>0</v>
      </c>
      <c r="F372" s="38">
        <f>IF(F$354&lt;&gt;0,(($B372*B$354+$C372*C$354+$D372*D$354))/F$354,0)</f>
        <v>0</v>
      </c>
      <c r="G372" s="43">
        <f>0.01*'Input'!$F$60*(E372*$E$354)+10*(B372*$B$354+C372*$C$354+D372*$D$354)</f>
        <v>0</v>
      </c>
      <c r="H372" s="38">
        <f>IF($F$354&lt;&gt;0,0.1*G372/$F$354,"")</f>
        <v>0</v>
      </c>
      <c r="I372" s="47">
        <f>IF($E$354&lt;&gt;0,G372/$E$354,"")</f>
        <v>0</v>
      </c>
      <c r="J372" s="17"/>
    </row>
    <row r="373" spans="1:10">
      <c r="A373" s="4" t="s">
        <v>1588</v>
      </c>
      <c r="B373" s="39">
        <f>'Standing'!$Q$89</f>
        <v>0</v>
      </c>
      <c r="C373" s="39">
        <f>'Standing'!$Q$112</f>
        <v>0</v>
      </c>
      <c r="D373" s="39">
        <f>'Standing'!$Q$126</f>
        <v>0</v>
      </c>
      <c r="E373" s="49">
        <f>'AggCap'!$Q$97</f>
        <v>0</v>
      </c>
      <c r="F373" s="38">
        <f>IF(F$354&lt;&gt;0,(($B373*B$354+$C373*C$354+$D373*D$354))/F$354,0)</f>
        <v>0</v>
      </c>
      <c r="G373" s="43">
        <f>0.01*'Input'!$F$60*(E373*$E$354)+10*(B373*$B$354+C373*$C$354+D373*$D$354)</f>
        <v>0</v>
      </c>
      <c r="H373" s="38">
        <f>IF($F$354&lt;&gt;0,0.1*G373/$F$354,"")</f>
        <v>0</v>
      </c>
      <c r="I373" s="47">
        <f>IF($E$354&lt;&gt;0,G373/$E$354,"")</f>
        <v>0</v>
      </c>
      <c r="J373" s="17"/>
    </row>
    <row r="374" spans="1:10">
      <c r="A374" s="4" t="s">
        <v>1589</v>
      </c>
      <c r="B374" s="39">
        <f>'Standing'!$R$89</f>
        <v>0</v>
      </c>
      <c r="C374" s="39">
        <f>'Standing'!$R$112</f>
        <v>0</v>
      </c>
      <c r="D374" s="39">
        <f>'Standing'!$R$126</f>
        <v>0</v>
      </c>
      <c r="E374" s="49">
        <f>'AggCap'!$R$97</f>
        <v>0</v>
      </c>
      <c r="F374" s="38">
        <f>IF(F$354&lt;&gt;0,(($B374*B$354+$C374*C$354+$D374*D$354))/F$354,0)</f>
        <v>0</v>
      </c>
      <c r="G374" s="43">
        <f>0.01*'Input'!$F$60*(E374*$E$354)+10*(B374*$B$354+C374*$C$354+D374*$D$354)</f>
        <v>0</v>
      </c>
      <c r="H374" s="38">
        <f>IF($F$354&lt;&gt;0,0.1*G374/$F$354,"")</f>
        <v>0</v>
      </c>
      <c r="I374" s="47">
        <f>IF($E$354&lt;&gt;0,G374/$E$354,"")</f>
        <v>0</v>
      </c>
      <c r="J374" s="17"/>
    </row>
    <row r="375" spans="1:10">
      <c r="A375" s="4" t="s">
        <v>1590</v>
      </c>
      <c r="B375" s="39">
        <f>'Standing'!$S$89</f>
        <v>0</v>
      </c>
      <c r="C375" s="39">
        <f>'Standing'!$S$112</f>
        <v>0</v>
      </c>
      <c r="D375" s="39">
        <f>'Standing'!$S$126</f>
        <v>0</v>
      </c>
      <c r="E375" s="49">
        <f>'AggCap'!$S$97</f>
        <v>0</v>
      </c>
      <c r="F375" s="38">
        <f>IF(F$354&lt;&gt;0,(($B375*B$354+$C375*C$354+$D375*D$354))/F$354,0)</f>
        <v>0</v>
      </c>
      <c r="G375" s="43">
        <f>0.01*'Input'!$F$60*(E375*$E$354)+10*(B375*$B$354+C375*$C$354+D375*$D$354)</f>
        <v>0</v>
      </c>
      <c r="H375" s="38">
        <f>IF($F$354&lt;&gt;0,0.1*G375/$F$354,"")</f>
        <v>0</v>
      </c>
      <c r="I375" s="47">
        <f>IF($E$354&lt;&gt;0,G375/$E$354,"")</f>
        <v>0</v>
      </c>
      <c r="J375" s="17"/>
    </row>
    <row r="376" spans="1:10">
      <c r="A376" s="4" t="s">
        <v>1591</v>
      </c>
      <c r="B376" s="21"/>
      <c r="C376" s="21"/>
      <c r="D376" s="21"/>
      <c r="E376" s="49">
        <f>'Otex'!$B$131</f>
        <v>0</v>
      </c>
      <c r="F376" s="38">
        <f>IF(F$354&lt;&gt;0,(($B376*B$354+$C376*C$354+$D376*D$354))/F$354,0)</f>
        <v>0</v>
      </c>
      <c r="G376" s="43">
        <f>0.01*'Input'!$F$60*(E376*$E$354)+10*(B376*$B$354+C376*$C$354+D376*$D$354)</f>
        <v>0</v>
      </c>
      <c r="H376" s="38">
        <f>IF($F$354&lt;&gt;0,0.1*G376/$F$354,"")</f>
        <v>0</v>
      </c>
      <c r="I376" s="47">
        <f>IF($E$354&lt;&gt;0,G376/$E$354,"")</f>
        <v>0</v>
      </c>
      <c r="J376" s="17"/>
    </row>
    <row r="377" spans="1:10">
      <c r="A377" s="4" t="s">
        <v>1592</v>
      </c>
      <c r="B377" s="21"/>
      <c r="C377" s="21"/>
      <c r="D377" s="21"/>
      <c r="E377" s="49">
        <f>'Otex'!$C$131</f>
        <v>0</v>
      </c>
      <c r="F377" s="38">
        <f>IF(F$354&lt;&gt;0,(($B377*B$354+$C377*C$354+$D377*D$354))/F$354,0)</f>
        <v>0</v>
      </c>
      <c r="G377" s="43">
        <f>0.01*'Input'!$F$60*(E377*$E$354)+10*(B377*$B$354+C377*$C$354+D377*$D$354)</f>
        <v>0</v>
      </c>
      <c r="H377" s="38">
        <f>IF($F$354&lt;&gt;0,0.1*G377/$F$354,"")</f>
        <v>0</v>
      </c>
      <c r="I377" s="47">
        <f>IF($E$354&lt;&gt;0,G377/$E$354,"")</f>
        <v>0</v>
      </c>
      <c r="J377" s="17"/>
    </row>
    <row r="378" spans="1:10">
      <c r="A378" s="4" t="s">
        <v>1593</v>
      </c>
      <c r="B378" s="39">
        <f>'Adder'!$B$275</f>
        <v>0</v>
      </c>
      <c r="C378" s="39">
        <f>'Adder'!$C$275</f>
        <v>0</v>
      </c>
      <c r="D378" s="39">
        <f>'Adder'!$D$275</f>
        <v>0</v>
      </c>
      <c r="E378" s="21"/>
      <c r="F378" s="38">
        <f>IF(F$354&lt;&gt;0,(($B378*B$354+$C378*C$354+$D378*D$354))/F$354,0)</f>
        <v>0</v>
      </c>
      <c r="G378" s="43">
        <f>0.01*'Input'!$F$60*(E378*$E$354)+10*(B378*$B$354+C378*$C$354+D378*$D$354)</f>
        <v>0</v>
      </c>
      <c r="H378" s="38">
        <f>IF($F$354&lt;&gt;0,0.1*G378/$F$354,"")</f>
        <v>0</v>
      </c>
      <c r="I378" s="47">
        <f>IF($E$354&lt;&gt;0,G378/$E$354,"")</f>
        <v>0</v>
      </c>
      <c r="J378" s="17"/>
    </row>
    <row r="379" spans="1:10">
      <c r="A379" s="4" t="s">
        <v>1594</v>
      </c>
      <c r="B379" s="39">
        <f>'Adjust'!$B$88</f>
        <v>0</v>
      </c>
      <c r="C379" s="39">
        <f>'Adjust'!$C$88</f>
        <v>0</v>
      </c>
      <c r="D379" s="39">
        <f>'Adjust'!$D$88</f>
        <v>0</v>
      </c>
      <c r="E379" s="49">
        <f>'Adjust'!$E$88</f>
        <v>0</v>
      </c>
      <c r="F379" s="38">
        <f>IF(F$354&lt;&gt;0,(($B379*B$354+$C379*C$354+$D379*D$354))/F$354,0)</f>
        <v>0</v>
      </c>
      <c r="G379" s="43">
        <f>0.01*'Input'!$F$60*(E379*$E$354)+10*(B379*$B$354+C379*$C$354+D379*$D$354)</f>
        <v>0</v>
      </c>
      <c r="H379" s="38">
        <f>IF($F$354&lt;&gt;0,0.1*G379/$F$354,"")</f>
        <v>0</v>
      </c>
      <c r="I379" s="47">
        <f>IF($E$354&lt;&gt;0,G379/$E$354,"")</f>
        <v>0</v>
      </c>
      <c r="J379" s="17"/>
    </row>
    <row r="381" spans="1:10">
      <c r="A381" s="4" t="s">
        <v>1595</v>
      </c>
      <c r="B381" s="38">
        <f>SUM($B$357:$B$379)</f>
        <v>0</v>
      </c>
      <c r="C381" s="38">
        <f>SUM($C$357:$C$379)</f>
        <v>0</v>
      </c>
      <c r="D381" s="38">
        <f>SUM($D$357:$D$379)</f>
        <v>0</v>
      </c>
      <c r="E381" s="47">
        <f>SUM($E$357:$E$379)</f>
        <v>0</v>
      </c>
      <c r="F381" s="38">
        <f>SUM(F$357:F$379)</f>
        <v>0</v>
      </c>
      <c r="G381" s="43">
        <f>SUM($G$357:$G$379)</f>
        <v>0</v>
      </c>
      <c r="H381" s="38">
        <f>SUM($H$357:$H$379)</f>
        <v>0</v>
      </c>
      <c r="I381" s="47">
        <f>SUM($I$357:$I$379)</f>
        <v>0</v>
      </c>
      <c r="J381" s="17"/>
    </row>
    <row r="383" spans="1:10" ht="21" customHeight="1">
      <c r="A383" s="1" t="s">
        <v>193</v>
      </c>
    </row>
    <row r="385" spans="1:14">
      <c r="B385" s="15" t="s">
        <v>242</v>
      </c>
      <c r="C385" s="15" t="s">
        <v>243</v>
      </c>
      <c r="D385" s="15" t="s">
        <v>244</v>
      </c>
      <c r="E385" s="15" t="s">
        <v>245</v>
      </c>
      <c r="F385" s="15" t="s">
        <v>246</v>
      </c>
      <c r="G385" s="15" t="s">
        <v>247</v>
      </c>
      <c r="H385" s="15" t="s">
        <v>248</v>
      </c>
      <c r="I385" s="15" t="s">
        <v>1576</v>
      </c>
      <c r="J385" s="15" t="s">
        <v>1577</v>
      </c>
    </row>
    <row r="386" spans="1:14">
      <c r="A386" s="4" t="s">
        <v>193</v>
      </c>
      <c r="B386" s="45">
        <f>'Loads'!B$345</f>
        <v>0</v>
      </c>
      <c r="C386" s="45">
        <f>'Loads'!C$345</f>
        <v>0</v>
      </c>
      <c r="D386" s="45">
        <f>'Loads'!D$345</f>
        <v>0</v>
      </c>
      <c r="E386" s="45">
        <f>'Loads'!E$345</f>
        <v>0</v>
      </c>
      <c r="F386" s="45">
        <f>'Loads'!F$345</f>
        <v>0</v>
      </c>
      <c r="G386" s="45">
        <f>'Loads'!G$345</f>
        <v>0</v>
      </c>
      <c r="H386" s="45">
        <f>'Loads'!H$345</f>
        <v>0</v>
      </c>
      <c r="I386" s="45">
        <f>'Multi'!B$139</f>
        <v>0</v>
      </c>
      <c r="J386" s="38">
        <f>IF(E386,I386/E386,"")</f>
        <v>0</v>
      </c>
      <c r="K386" s="17"/>
    </row>
    <row r="388" spans="1:14">
      <c r="B388" s="15" t="s">
        <v>1384</v>
      </c>
      <c r="C388" s="15" t="s">
        <v>1385</v>
      </c>
      <c r="D388" s="15" t="s">
        <v>1386</v>
      </c>
      <c r="E388" s="15" t="s">
        <v>1387</v>
      </c>
      <c r="F388" s="15" t="s">
        <v>1388</v>
      </c>
      <c r="G388" s="15" t="s">
        <v>1389</v>
      </c>
      <c r="H388" s="15" t="s">
        <v>1141</v>
      </c>
      <c r="I388" s="15" t="s">
        <v>1547</v>
      </c>
      <c r="J388" s="15" t="s">
        <v>1578</v>
      </c>
      <c r="K388" s="15" t="s">
        <v>1545</v>
      </c>
      <c r="L388" s="15" t="s">
        <v>1579</v>
      </c>
      <c r="M388" s="15" t="s">
        <v>1596</v>
      </c>
    </row>
    <row r="389" spans="1:14">
      <c r="A389" s="4" t="s">
        <v>483</v>
      </c>
      <c r="B389" s="39">
        <f>'Standing'!$C$90</f>
        <v>0</v>
      </c>
      <c r="C389" s="39">
        <f>'Standing'!$C$113</f>
        <v>0</v>
      </c>
      <c r="D389" s="39">
        <f>'Standing'!$C$127</f>
        <v>0</v>
      </c>
      <c r="E389" s="21"/>
      <c r="F389" s="49">
        <f>'Standing'!$C$36</f>
        <v>0</v>
      </c>
      <c r="G389" s="49">
        <f>'Standing'!$C$153</f>
        <v>0</v>
      </c>
      <c r="H389" s="39">
        <f>'Reactive'!$C$33</f>
        <v>0</v>
      </c>
      <c r="I389" s="38">
        <f>IF(I$386&lt;&gt;0,(($B389*B$386+$C389*C$386+$D389*D$386+$H389*H$386))/I$386,0)</f>
        <v>0</v>
      </c>
      <c r="J389" s="43">
        <f>0.01*'Input'!$F$60*(E389*$E$386+F389*$F$386+G389*$G$386)+10*(B389*$B$386+C389*$C$386+D389*$D$386+H389*$H$386)</f>
        <v>0</v>
      </c>
      <c r="K389" s="38">
        <f>IF($I$386&lt;&gt;0,0.1*J389/$I$386,"")</f>
        <v>0</v>
      </c>
      <c r="L389" s="47">
        <f>IF($E$386&lt;&gt;0,J389/$E$386,"")</f>
        <v>0</v>
      </c>
      <c r="M389" s="47">
        <f>IF($F$386&lt;&gt;0,J389/$F$386*100/'Input'!$F$60,"")</f>
        <v>0</v>
      </c>
      <c r="N389" s="17"/>
    </row>
    <row r="390" spans="1:14">
      <c r="A390" s="4" t="s">
        <v>484</v>
      </c>
      <c r="B390" s="39">
        <f>'Standing'!$D$90</f>
        <v>0</v>
      </c>
      <c r="C390" s="39">
        <f>'Standing'!$D$113</f>
        <v>0</v>
      </c>
      <c r="D390" s="39">
        <f>'Standing'!$D$127</f>
        <v>0</v>
      </c>
      <c r="E390" s="21"/>
      <c r="F390" s="49">
        <f>'Standing'!$D$36</f>
        <v>0</v>
      </c>
      <c r="G390" s="49">
        <f>'Standing'!$D$153</f>
        <v>0</v>
      </c>
      <c r="H390" s="39">
        <f>'Reactive'!$D$33</f>
        <v>0</v>
      </c>
      <c r="I390" s="38">
        <f>IF(I$386&lt;&gt;0,(($B390*B$386+$C390*C$386+$D390*D$386+$H390*H$386))/I$386,0)</f>
        <v>0</v>
      </c>
      <c r="J390" s="43">
        <f>0.01*'Input'!$F$60*(E390*$E$386+F390*$F$386+G390*$G$386)+10*(B390*$B$386+C390*$C$386+D390*$D$386+H390*$H$386)</f>
        <v>0</v>
      </c>
      <c r="K390" s="38">
        <f>IF($I$386&lt;&gt;0,0.1*J390/$I$386,"")</f>
        <v>0</v>
      </c>
      <c r="L390" s="47">
        <f>IF($E$386&lt;&gt;0,J390/$E$386,"")</f>
        <v>0</v>
      </c>
      <c r="M390" s="47">
        <f>IF($F$386&lt;&gt;0,J390/$F$386*100/'Input'!$F$60,"")</f>
        <v>0</v>
      </c>
      <c r="N390" s="17"/>
    </row>
    <row r="391" spans="1:14">
      <c r="A391" s="4" t="s">
        <v>485</v>
      </c>
      <c r="B391" s="39">
        <f>'Standing'!$E$90</f>
        <v>0</v>
      </c>
      <c r="C391" s="39">
        <f>'Standing'!$E$113</f>
        <v>0</v>
      </c>
      <c r="D391" s="39">
        <f>'Standing'!$E$127</f>
        <v>0</v>
      </c>
      <c r="E391" s="21"/>
      <c r="F391" s="49">
        <f>'Standing'!$E$36</f>
        <v>0</v>
      </c>
      <c r="G391" s="49">
        <f>'Standing'!$E$153</f>
        <v>0</v>
      </c>
      <c r="H391" s="39">
        <f>'Reactive'!$E$33</f>
        <v>0</v>
      </c>
      <c r="I391" s="38">
        <f>IF(I$386&lt;&gt;0,(($B391*B$386+$C391*C$386+$D391*D$386+$H391*H$386))/I$386,0)</f>
        <v>0</v>
      </c>
      <c r="J391" s="43">
        <f>0.01*'Input'!$F$60*(E391*$E$386+F391*$F$386+G391*$G$386)+10*(B391*$B$386+C391*$C$386+D391*$D$386+H391*$H$386)</f>
        <v>0</v>
      </c>
      <c r="K391" s="38">
        <f>IF($I$386&lt;&gt;0,0.1*J391/$I$386,"")</f>
        <v>0</v>
      </c>
      <c r="L391" s="47">
        <f>IF($E$386&lt;&gt;0,J391/$E$386,"")</f>
        <v>0</v>
      </c>
      <c r="M391" s="47">
        <f>IF($F$386&lt;&gt;0,J391/$F$386*100/'Input'!$F$60,"")</f>
        <v>0</v>
      </c>
      <c r="N391" s="17"/>
    </row>
    <row r="392" spans="1:14">
      <c r="A392" s="4" t="s">
        <v>486</v>
      </c>
      <c r="B392" s="39">
        <f>'Standing'!$F$90</f>
        <v>0</v>
      </c>
      <c r="C392" s="39">
        <f>'Standing'!$F$113</f>
        <v>0</v>
      </c>
      <c r="D392" s="39">
        <f>'Standing'!$F$127</f>
        <v>0</v>
      </c>
      <c r="E392" s="21"/>
      <c r="F392" s="49">
        <f>'Standing'!$F$36</f>
        <v>0</v>
      </c>
      <c r="G392" s="49">
        <f>'Standing'!$F$153</f>
        <v>0</v>
      </c>
      <c r="H392" s="39">
        <f>'Reactive'!$F$33</f>
        <v>0</v>
      </c>
      <c r="I392" s="38">
        <f>IF(I$386&lt;&gt;0,(($B392*B$386+$C392*C$386+$D392*D$386+$H392*H$386))/I$386,0)</f>
        <v>0</v>
      </c>
      <c r="J392" s="43">
        <f>0.01*'Input'!$F$60*(E392*$E$386+F392*$F$386+G392*$G$386)+10*(B392*$B$386+C392*$C$386+D392*$D$386+H392*$H$386)</f>
        <v>0</v>
      </c>
      <c r="K392" s="38">
        <f>IF($I$386&lt;&gt;0,0.1*J392/$I$386,"")</f>
        <v>0</v>
      </c>
      <c r="L392" s="47">
        <f>IF($E$386&lt;&gt;0,J392/$E$386,"")</f>
        <v>0</v>
      </c>
      <c r="M392" s="47">
        <f>IF($F$386&lt;&gt;0,J392/$F$386*100/'Input'!$F$60,"")</f>
        <v>0</v>
      </c>
      <c r="N392" s="17"/>
    </row>
    <row r="393" spans="1:14">
      <c r="A393" s="4" t="s">
        <v>487</v>
      </c>
      <c r="B393" s="39">
        <f>'Standing'!$G$90</f>
        <v>0</v>
      </c>
      <c r="C393" s="39">
        <f>'Standing'!$G$113</f>
        <v>0</v>
      </c>
      <c r="D393" s="39">
        <f>'Standing'!$G$127</f>
        <v>0</v>
      </c>
      <c r="E393" s="21"/>
      <c r="F393" s="49">
        <f>'Standing'!$G$36</f>
        <v>0</v>
      </c>
      <c r="G393" s="49">
        <f>'Standing'!$G$153</f>
        <v>0</v>
      </c>
      <c r="H393" s="39">
        <f>'Reactive'!$G$33</f>
        <v>0</v>
      </c>
      <c r="I393" s="38">
        <f>IF(I$386&lt;&gt;0,(($B393*B$386+$C393*C$386+$D393*D$386+$H393*H$386))/I$386,0)</f>
        <v>0</v>
      </c>
      <c r="J393" s="43">
        <f>0.01*'Input'!$F$60*(E393*$E$386+F393*$F$386+G393*$G$386)+10*(B393*$B$386+C393*$C$386+D393*$D$386+H393*$H$386)</f>
        <v>0</v>
      </c>
      <c r="K393" s="38">
        <f>IF($I$386&lt;&gt;0,0.1*J393/$I$386,"")</f>
        <v>0</v>
      </c>
      <c r="L393" s="47">
        <f>IF($E$386&lt;&gt;0,J393/$E$386,"")</f>
        <v>0</v>
      </c>
      <c r="M393" s="47">
        <f>IF($F$386&lt;&gt;0,J393/$F$386*100/'Input'!$F$60,"")</f>
        <v>0</v>
      </c>
      <c r="N393" s="17"/>
    </row>
    <row r="394" spans="1:14">
      <c r="A394" s="4" t="s">
        <v>488</v>
      </c>
      <c r="B394" s="39">
        <f>'Standing'!$H$90</f>
        <v>0</v>
      </c>
      <c r="C394" s="39">
        <f>'Standing'!$H$113</f>
        <v>0</v>
      </c>
      <c r="D394" s="39">
        <f>'Standing'!$H$127</f>
        <v>0</v>
      </c>
      <c r="E394" s="21"/>
      <c r="F394" s="49">
        <f>'Standing'!$H$36</f>
        <v>0</v>
      </c>
      <c r="G394" s="49">
        <f>'Standing'!$H$153</f>
        <v>0</v>
      </c>
      <c r="H394" s="39">
        <f>'Reactive'!$H$33</f>
        <v>0</v>
      </c>
      <c r="I394" s="38">
        <f>IF(I$386&lt;&gt;0,(($B394*B$386+$C394*C$386+$D394*D$386+$H394*H$386))/I$386,0)</f>
        <v>0</v>
      </c>
      <c r="J394" s="43">
        <f>0.01*'Input'!$F$60*(E394*$E$386+F394*$F$386+G394*$G$386)+10*(B394*$B$386+C394*$C$386+D394*$D$386+H394*$H$386)</f>
        <v>0</v>
      </c>
      <c r="K394" s="38">
        <f>IF($I$386&lt;&gt;0,0.1*J394/$I$386,"")</f>
        <v>0</v>
      </c>
      <c r="L394" s="47">
        <f>IF($E$386&lt;&gt;0,J394/$E$386,"")</f>
        <v>0</v>
      </c>
      <c r="M394" s="47">
        <f>IF($F$386&lt;&gt;0,J394/$F$386*100/'Input'!$F$60,"")</f>
        <v>0</v>
      </c>
      <c r="N394" s="17"/>
    </row>
    <row r="395" spans="1:14">
      <c r="A395" s="4" t="s">
        <v>489</v>
      </c>
      <c r="B395" s="39">
        <f>'Standing'!$I$90</f>
        <v>0</v>
      </c>
      <c r="C395" s="39">
        <f>'Standing'!$I$113</f>
        <v>0</v>
      </c>
      <c r="D395" s="39">
        <f>'Standing'!$I$127</f>
        <v>0</v>
      </c>
      <c r="E395" s="21"/>
      <c r="F395" s="49">
        <f>'Standing'!$I$36</f>
        <v>0</v>
      </c>
      <c r="G395" s="49">
        <f>'Standing'!$I$153</f>
        <v>0</v>
      </c>
      <c r="H395" s="39">
        <f>'Reactive'!$I$33</f>
        <v>0</v>
      </c>
      <c r="I395" s="38">
        <f>IF(I$386&lt;&gt;0,(($B395*B$386+$C395*C$386+$D395*D$386+$H395*H$386))/I$386,0)</f>
        <v>0</v>
      </c>
      <c r="J395" s="43">
        <f>0.01*'Input'!$F$60*(E395*$E$386+F395*$F$386+G395*$G$386)+10*(B395*$B$386+C395*$C$386+D395*$D$386+H395*$H$386)</f>
        <v>0</v>
      </c>
      <c r="K395" s="38">
        <f>IF($I$386&lt;&gt;0,0.1*J395/$I$386,"")</f>
        <v>0</v>
      </c>
      <c r="L395" s="47">
        <f>IF($E$386&lt;&gt;0,J395/$E$386,"")</f>
        <v>0</v>
      </c>
      <c r="M395" s="47">
        <f>IF($F$386&lt;&gt;0,J395/$F$386*100/'Input'!$F$60,"")</f>
        <v>0</v>
      </c>
      <c r="N395" s="17"/>
    </row>
    <row r="396" spans="1:14">
      <c r="A396" s="4" t="s">
        <v>490</v>
      </c>
      <c r="B396" s="39">
        <f>'Standing'!$J$90</f>
        <v>0</v>
      </c>
      <c r="C396" s="39">
        <f>'Standing'!$J$113</f>
        <v>0</v>
      </c>
      <c r="D396" s="39">
        <f>'Standing'!$J$127</f>
        <v>0</v>
      </c>
      <c r="E396" s="21"/>
      <c r="F396" s="49">
        <f>'Standing'!$J$36</f>
        <v>0</v>
      </c>
      <c r="G396" s="49">
        <f>'Standing'!$J$153</f>
        <v>0</v>
      </c>
      <c r="H396" s="39">
        <f>'Reactive'!$J$33</f>
        <v>0</v>
      </c>
      <c r="I396" s="38">
        <f>IF(I$386&lt;&gt;0,(($B396*B$386+$C396*C$386+$D396*D$386+$H396*H$386))/I$386,0)</f>
        <v>0</v>
      </c>
      <c r="J396" s="43">
        <f>0.01*'Input'!$F$60*(E396*$E$386+F396*$F$386+G396*$G$386)+10*(B396*$B$386+C396*$C$386+D396*$D$386+H396*$H$386)</f>
        <v>0</v>
      </c>
      <c r="K396" s="38">
        <f>IF($I$386&lt;&gt;0,0.1*J396/$I$386,"")</f>
        <v>0</v>
      </c>
      <c r="L396" s="47">
        <f>IF($E$386&lt;&gt;0,J396/$E$386,"")</f>
        <v>0</v>
      </c>
      <c r="M396" s="47">
        <f>IF($F$386&lt;&gt;0,J396/$F$386*100/'Input'!$F$60,"")</f>
        <v>0</v>
      </c>
      <c r="N396" s="17"/>
    </row>
    <row r="397" spans="1:14">
      <c r="A397" s="4" t="s">
        <v>1580</v>
      </c>
      <c r="B397" s="21"/>
      <c r="C397" s="21"/>
      <c r="D397" s="21"/>
      <c r="E397" s="49">
        <f>'SM'!$B$129</f>
        <v>0</v>
      </c>
      <c r="F397" s="21"/>
      <c r="G397" s="21"/>
      <c r="H397" s="21"/>
      <c r="I397" s="38">
        <f>IF(I$386&lt;&gt;0,(($B397*B$386+$C397*C$386+$D397*D$386+$H397*H$386))/I$386,0)</f>
        <v>0</v>
      </c>
      <c r="J397" s="43">
        <f>0.01*'Input'!$F$60*(E397*$E$386+F397*$F$386+G397*$G$386)+10*(B397*$B$386+C397*$C$386+D397*$D$386+H397*$H$386)</f>
        <v>0</v>
      </c>
      <c r="K397" s="38">
        <f>IF($I$386&lt;&gt;0,0.1*J397/$I$386,"")</f>
        <v>0</v>
      </c>
      <c r="L397" s="47">
        <f>IF($E$386&lt;&gt;0,J397/$E$386,"")</f>
        <v>0</v>
      </c>
      <c r="M397" s="47">
        <f>IF($F$386&lt;&gt;0,J397/$F$386*100/'Input'!$F$60,"")</f>
        <v>0</v>
      </c>
      <c r="N397" s="17"/>
    </row>
    <row r="398" spans="1:14">
      <c r="A398" s="4" t="s">
        <v>1581</v>
      </c>
      <c r="B398" s="21"/>
      <c r="C398" s="21"/>
      <c r="D398" s="21"/>
      <c r="E398" s="49">
        <f>'SM'!$C$129</f>
        <v>0</v>
      </c>
      <c r="F398" s="21"/>
      <c r="G398" s="21"/>
      <c r="H398" s="21"/>
      <c r="I398" s="38">
        <f>IF(I$386&lt;&gt;0,(($B398*B$386+$C398*C$386+$D398*D$386+$H398*H$386))/I$386,0)</f>
        <v>0</v>
      </c>
      <c r="J398" s="43">
        <f>0.01*'Input'!$F$60*(E398*$E$386+F398*$F$386+G398*$G$386)+10*(B398*$B$386+C398*$C$386+D398*$D$386+H398*$H$386)</f>
        <v>0</v>
      </c>
      <c r="K398" s="38">
        <f>IF($I$386&lt;&gt;0,0.1*J398/$I$386,"")</f>
        <v>0</v>
      </c>
      <c r="L398" s="47">
        <f>IF($E$386&lt;&gt;0,J398/$E$386,"")</f>
        <v>0</v>
      </c>
      <c r="M398" s="47">
        <f>IF($F$386&lt;&gt;0,J398/$F$386*100/'Input'!$F$60,"")</f>
        <v>0</v>
      </c>
      <c r="N398" s="17"/>
    </row>
    <row r="399" spans="1:14">
      <c r="A399" s="4" t="s">
        <v>1582</v>
      </c>
      <c r="B399" s="39">
        <f>'Standing'!$K$90</f>
        <v>0</v>
      </c>
      <c r="C399" s="39">
        <f>'Standing'!$K$113</f>
        <v>0</v>
      </c>
      <c r="D399" s="39">
        <f>'Standing'!$K$127</f>
        <v>0</v>
      </c>
      <c r="E399" s="21"/>
      <c r="F399" s="49">
        <f>'Standing'!$K$36</f>
        <v>0</v>
      </c>
      <c r="G399" s="49">
        <f>'Standing'!$K$153</f>
        <v>0</v>
      </c>
      <c r="H399" s="39">
        <f>'Reactive'!$K$33</f>
        <v>0</v>
      </c>
      <c r="I399" s="38">
        <f>IF(I$386&lt;&gt;0,(($B399*B$386+$C399*C$386+$D399*D$386+$H399*H$386))/I$386,0)</f>
        <v>0</v>
      </c>
      <c r="J399" s="43">
        <f>0.01*'Input'!$F$60*(E399*$E$386+F399*$F$386+G399*$G$386)+10*(B399*$B$386+C399*$C$386+D399*$D$386+H399*$H$386)</f>
        <v>0</v>
      </c>
      <c r="K399" s="38">
        <f>IF($I$386&lt;&gt;0,0.1*J399/$I$386,"")</f>
        <v>0</v>
      </c>
      <c r="L399" s="47">
        <f>IF($E$386&lt;&gt;0,J399/$E$386,"")</f>
        <v>0</v>
      </c>
      <c r="M399" s="47">
        <f>IF($F$386&lt;&gt;0,J399/$F$386*100/'Input'!$F$60,"")</f>
        <v>0</v>
      </c>
      <c r="N399" s="17"/>
    </row>
    <row r="400" spans="1:14">
      <c r="A400" s="4" t="s">
        <v>1583</v>
      </c>
      <c r="B400" s="39">
        <f>'Standing'!$L$90</f>
        <v>0</v>
      </c>
      <c r="C400" s="39">
        <f>'Standing'!$L$113</f>
        <v>0</v>
      </c>
      <c r="D400" s="39">
        <f>'Standing'!$L$127</f>
        <v>0</v>
      </c>
      <c r="E400" s="21"/>
      <c r="F400" s="49">
        <f>'Standing'!$L$36</f>
        <v>0</v>
      </c>
      <c r="G400" s="49">
        <f>'Standing'!$L$153</f>
        <v>0</v>
      </c>
      <c r="H400" s="39">
        <f>'Reactive'!$L$33</f>
        <v>0</v>
      </c>
      <c r="I400" s="38">
        <f>IF(I$386&lt;&gt;0,(($B400*B$386+$C400*C$386+$D400*D$386+$H400*H$386))/I$386,0)</f>
        <v>0</v>
      </c>
      <c r="J400" s="43">
        <f>0.01*'Input'!$F$60*(E400*$E$386+F400*$F$386+G400*$G$386)+10*(B400*$B$386+C400*$C$386+D400*$D$386+H400*$H$386)</f>
        <v>0</v>
      </c>
      <c r="K400" s="38">
        <f>IF($I$386&lt;&gt;0,0.1*J400/$I$386,"")</f>
        <v>0</v>
      </c>
      <c r="L400" s="47">
        <f>IF($E$386&lt;&gt;0,J400/$E$386,"")</f>
        <v>0</v>
      </c>
      <c r="M400" s="47">
        <f>IF($F$386&lt;&gt;0,J400/$F$386*100/'Input'!$F$60,"")</f>
        <v>0</v>
      </c>
      <c r="N400" s="17"/>
    </row>
    <row r="401" spans="1:14">
      <c r="A401" s="4" t="s">
        <v>1584</v>
      </c>
      <c r="B401" s="39">
        <f>'Standing'!$M$90</f>
        <v>0</v>
      </c>
      <c r="C401" s="39">
        <f>'Standing'!$M$113</f>
        <v>0</v>
      </c>
      <c r="D401" s="39">
        <f>'Standing'!$M$127</f>
        <v>0</v>
      </c>
      <c r="E401" s="21"/>
      <c r="F401" s="49">
        <f>'Standing'!$M$36</f>
        <v>0</v>
      </c>
      <c r="G401" s="49">
        <f>'Standing'!$M$153</f>
        <v>0</v>
      </c>
      <c r="H401" s="39">
        <f>'Reactive'!$M$33</f>
        <v>0</v>
      </c>
      <c r="I401" s="38">
        <f>IF(I$386&lt;&gt;0,(($B401*B$386+$C401*C$386+$D401*D$386+$H401*H$386))/I$386,0)</f>
        <v>0</v>
      </c>
      <c r="J401" s="43">
        <f>0.01*'Input'!$F$60*(E401*$E$386+F401*$F$386+G401*$G$386)+10*(B401*$B$386+C401*$C$386+D401*$D$386+H401*$H$386)</f>
        <v>0</v>
      </c>
      <c r="K401" s="38">
        <f>IF($I$386&lt;&gt;0,0.1*J401/$I$386,"")</f>
        <v>0</v>
      </c>
      <c r="L401" s="47">
        <f>IF($E$386&lt;&gt;0,J401/$E$386,"")</f>
        <v>0</v>
      </c>
      <c r="M401" s="47">
        <f>IF($F$386&lt;&gt;0,J401/$F$386*100/'Input'!$F$60,"")</f>
        <v>0</v>
      </c>
      <c r="N401" s="17"/>
    </row>
    <row r="402" spans="1:14">
      <c r="A402" s="4" t="s">
        <v>1585</v>
      </c>
      <c r="B402" s="39">
        <f>'Standing'!$N$90</f>
        <v>0</v>
      </c>
      <c r="C402" s="39">
        <f>'Standing'!$N$113</f>
        <v>0</v>
      </c>
      <c r="D402" s="39">
        <f>'Standing'!$N$127</f>
        <v>0</v>
      </c>
      <c r="E402" s="21"/>
      <c r="F402" s="49">
        <f>'Standing'!$N$36</f>
        <v>0</v>
      </c>
      <c r="G402" s="49">
        <f>'Standing'!$N$153</f>
        <v>0</v>
      </c>
      <c r="H402" s="39">
        <f>'Reactive'!$N$33</f>
        <v>0</v>
      </c>
      <c r="I402" s="38">
        <f>IF(I$386&lt;&gt;0,(($B402*B$386+$C402*C$386+$D402*D$386+$H402*H$386))/I$386,0)</f>
        <v>0</v>
      </c>
      <c r="J402" s="43">
        <f>0.01*'Input'!$F$60*(E402*$E$386+F402*$F$386+G402*$G$386)+10*(B402*$B$386+C402*$C$386+D402*$D$386+H402*$H$386)</f>
        <v>0</v>
      </c>
      <c r="K402" s="38">
        <f>IF($I$386&lt;&gt;0,0.1*J402/$I$386,"")</f>
        <v>0</v>
      </c>
      <c r="L402" s="47">
        <f>IF($E$386&lt;&gt;0,J402/$E$386,"")</f>
        <v>0</v>
      </c>
      <c r="M402" s="47">
        <f>IF($F$386&lt;&gt;0,J402/$F$386*100/'Input'!$F$60,"")</f>
        <v>0</v>
      </c>
      <c r="N402" s="17"/>
    </row>
    <row r="403" spans="1:14">
      <c r="A403" s="4" t="s">
        <v>1586</v>
      </c>
      <c r="B403" s="39">
        <f>'Standing'!$O$90</f>
        <v>0</v>
      </c>
      <c r="C403" s="39">
        <f>'Standing'!$O$113</f>
        <v>0</v>
      </c>
      <c r="D403" s="39">
        <f>'Standing'!$O$127</f>
        <v>0</v>
      </c>
      <c r="E403" s="21"/>
      <c r="F403" s="49">
        <f>'Standing'!$O$36</f>
        <v>0</v>
      </c>
      <c r="G403" s="49">
        <f>'Standing'!$O$153</f>
        <v>0</v>
      </c>
      <c r="H403" s="39">
        <f>'Reactive'!$O$33</f>
        <v>0</v>
      </c>
      <c r="I403" s="38">
        <f>IF(I$386&lt;&gt;0,(($B403*B$386+$C403*C$386+$D403*D$386+$H403*H$386))/I$386,0)</f>
        <v>0</v>
      </c>
      <c r="J403" s="43">
        <f>0.01*'Input'!$F$60*(E403*$E$386+F403*$F$386+G403*$G$386)+10*(B403*$B$386+C403*$C$386+D403*$D$386+H403*$H$386)</f>
        <v>0</v>
      </c>
      <c r="K403" s="38">
        <f>IF($I$386&lt;&gt;0,0.1*J403/$I$386,"")</f>
        <v>0</v>
      </c>
      <c r="L403" s="47">
        <f>IF($E$386&lt;&gt;0,J403/$E$386,"")</f>
        <v>0</v>
      </c>
      <c r="M403" s="47">
        <f>IF($F$386&lt;&gt;0,J403/$F$386*100/'Input'!$F$60,"")</f>
        <v>0</v>
      </c>
      <c r="N403" s="17"/>
    </row>
    <row r="404" spans="1:14">
      <c r="A404" s="4" t="s">
        <v>1587</v>
      </c>
      <c r="B404" s="39">
        <f>'Standing'!$P$90</f>
        <v>0</v>
      </c>
      <c r="C404" s="39">
        <f>'Standing'!$P$113</f>
        <v>0</v>
      </c>
      <c r="D404" s="39">
        <f>'Standing'!$P$127</f>
        <v>0</v>
      </c>
      <c r="E404" s="21"/>
      <c r="F404" s="49">
        <f>'Standing'!$P$36</f>
        <v>0</v>
      </c>
      <c r="G404" s="49">
        <f>'Standing'!$P$153</f>
        <v>0</v>
      </c>
      <c r="H404" s="39">
        <f>'Reactive'!$P$33</f>
        <v>0</v>
      </c>
      <c r="I404" s="38">
        <f>IF(I$386&lt;&gt;0,(($B404*B$386+$C404*C$386+$D404*D$386+$H404*H$386))/I$386,0)</f>
        <v>0</v>
      </c>
      <c r="J404" s="43">
        <f>0.01*'Input'!$F$60*(E404*$E$386+F404*$F$386+G404*$G$386)+10*(B404*$B$386+C404*$C$386+D404*$D$386+H404*$H$386)</f>
        <v>0</v>
      </c>
      <c r="K404" s="38">
        <f>IF($I$386&lt;&gt;0,0.1*J404/$I$386,"")</f>
        <v>0</v>
      </c>
      <c r="L404" s="47">
        <f>IF($E$386&lt;&gt;0,J404/$E$386,"")</f>
        <v>0</v>
      </c>
      <c r="M404" s="47">
        <f>IF($F$386&lt;&gt;0,J404/$F$386*100/'Input'!$F$60,"")</f>
        <v>0</v>
      </c>
      <c r="N404" s="17"/>
    </row>
    <row r="405" spans="1:14">
      <c r="A405" s="4" t="s">
        <v>1588</v>
      </c>
      <c r="B405" s="39">
        <f>'Standing'!$Q$90</f>
        <v>0</v>
      </c>
      <c r="C405" s="39">
        <f>'Standing'!$Q$113</f>
        <v>0</v>
      </c>
      <c r="D405" s="39">
        <f>'Standing'!$Q$127</f>
        <v>0</v>
      </c>
      <c r="E405" s="21"/>
      <c r="F405" s="49">
        <f>'Standing'!$Q$36</f>
        <v>0</v>
      </c>
      <c r="G405" s="49">
        <f>'Standing'!$Q$153</f>
        <v>0</v>
      </c>
      <c r="H405" s="39">
        <f>'Reactive'!$Q$33</f>
        <v>0</v>
      </c>
      <c r="I405" s="38">
        <f>IF(I$386&lt;&gt;0,(($B405*B$386+$C405*C$386+$D405*D$386+$H405*H$386))/I$386,0)</f>
        <v>0</v>
      </c>
      <c r="J405" s="43">
        <f>0.01*'Input'!$F$60*(E405*$E$386+F405*$F$386+G405*$G$386)+10*(B405*$B$386+C405*$C$386+D405*$D$386+H405*$H$386)</f>
        <v>0</v>
      </c>
      <c r="K405" s="38">
        <f>IF($I$386&lt;&gt;0,0.1*J405/$I$386,"")</f>
        <v>0</v>
      </c>
      <c r="L405" s="47">
        <f>IF($E$386&lt;&gt;0,J405/$E$386,"")</f>
        <v>0</v>
      </c>
      <c r="M405" s="47">
        <f>IF($F$386&lt;&gt;0,J405/$F$386*100/'Input'!$F$60,"")</f>
        <v>0</v>
      </c>
      <c r="N405" s="17"/>
    </row>
    <row r="406" spans="1:14">
      <c r="A406" s="4" t="s">
        <v>1589</v>
      </c>
      <c r="B406" s="39">
        <f>'Standing'!$R$90</f>
        <v>0</v>
      </c>
      <c r="C406" s="39">
        <f>'Standing'!$R$113</f>
        <v>0</v>
      </c>
      <c r="D406" s="39">
        <f>'Standing'!$R$127</f>
        <v>0</v>
      </c>
      <c r="E406" s="21"/>
      <c r="F406" s="49">
        <f>'Standing'!$R$36</f>
        <v>0</v>
      </c>
      <c r="G406" s="49">
        <f>'Standing'!$R$153</f>
        <v>0</v>
      </c>
      <c r="H406" s="39">
        <f>'Reactive'!$R$33</f>
        <v>0</v>
      </c>
      <c r="I406" s="38">
        <f>IF(I$386&lt;&gt;0,(($B406*B$386+$C406*C$386+$D406*D$386+$H406*H$386))/I$386,0)</f>
        <v>0</v>
      </c>
      <c r="J406" s="43">
        <f>0.01*'Input'!$F$60*(E406*$E$386+F406*$F$386+G406*$G$386)+10*(B406*$B$386+C406*$C$386+D406*$D$386+H406*$H$386)</f>
        <v>0</v>
      </c>
      <c r="K406" s="38">
        <f>IF($I$386&lt;&gt;0,0.1*J406/$I$386,"")</f>
        <v>0</v>
      </c>
      <c r="L406" s="47">
        <f>IF($E$386&lt;&gt;0,J406/$E$386,"")</f>
        <v>0</v>
      </c>
      <c r="M406" s="47">
        <f>IF($F$386&lt;&gt;0,J406/$F$386*100/'Input'!$F$60,"")</f>
        <v>0</v>
      </c>
      <c r="N406" s="17"/>
    </row>
    <row r="407" spans="1:14">
      <c r="A407" s="4" t="s">
        <v>1590</v>
      </c>
      <c r="B407" s="39">
        <f>'Standing'!$S$90</f>
        <v>0</v>
      </c>
      <c r="C407" s="39">
        <f>'Standing'!$S$113</f>
        <v>0</v>
      </c>
      <c r="D407" s="39">
        <f>'Standing'!$S$127</f>
        <v>0</v>
      </c>
      <c r="E407" s="21"/>
      <c r="F407" s="49">
        <f>'Standing'!$S$36</f>
        <v>0</v>
      </c>
      <c r="G407" s="49">
        <f>'Standing'!$S$153</f>
        <v>0</v>
      </c>
      <c r="H407" s="39">
        <f>'Reactive'!$S$33</f>
        <v>0</v>
      </c>
      <c r="I407" s="38">
        <f>IF(I$386&lt;&gt;0,(($B407*B$386+$C407*C$386+$D407*D$386+$H407*H$386))/I$386,0)</f>
        <v>0</v>
      </c>
      <c r="J407" s="43">
        <f>0.01*'Input'!$F$60*(E407*$E$386+F407*$F$386+G407*$G$386)+10*(B407*$B$386+C407*$C$386+D407*$D$386+H407*$H$386)</f>
        <v>0</v>
      </c>
      <c r="K407" s="38">
        <f>IF($I$386&lt;&gt;0,0.1*J407/$I$386,"")</f>
        <v>0</v>
      </c>
      <c r="L407" s="47">
        <f>IF($E$386&lt;&gt;0,J407/$E$386,"")</f>
        <v>0</v>
      </c>
      <c r="M407" s="47">
        <f>IF($F$386&lt;&gt;0,J407/$F$386*100/'Input'!$F$60,"")</f>
        <v>0</v>
      </c>
      <c r="N407" s="17"/>
    </row>
    <row r="408" spans="1:14">
      <c r="A408" s="4" t="s">
        <v>1591</v>
      </c>
      <c r="B408" s="21"/>
      <c r="C408" s="21"/>
      <c r="D408" s="21"/>
      <c r="E408" s="49">
        <f>'Otex'!$B$132</f>
        <v>0</v>
      </c>
      <c r="F408" s="21"/>
      <c r="G408" s="21"/>
      <c r="H408" s="21"/>
      <c r="I408" s="38">
        <f>IF(I$386&lt;&gt;0,(($B408*B$386+$C408*C$386+$D408*D$386+$H408*H$386))/I$386,0)</f>
        <v>0</v>
      </c>
      <c r="J408" s="43">
        <f>0.01*'Input'!$F$60*(E408*$E$386+F408*$F$386+G408*$G$386)+10*(B408*$B$386+C408*$C$386+D408*$D$386+H408*$H$386)</f>
        <v>0</v>
      </c>
      <c r="K408" s="38">
        <f>IF($I$386&lt;&gt;0,0.1*J408/$I$386,"")</f>
        <v>0</v>
      </c>
      <c r="L408" s="47">
        <f>IF($E$386&lt;&gt;0,J408/$E$386,"")</f>
        <v>0</v>
      </c>
      <c r="M408" s="47">
        <f>IF($F$386&lt;&gt;0,J408/$F$386*100/'Input'!$F$60,"")</f>
        <v>0</v>
      </c>
      <c r="N408" s="17"/>
    </row>
    <row r="409" spans="1:14">
      <c r="A409" s="4" t="s">
        <v>1592</v>
      </c>
      <c r="B409" s="21"/>
      <c r="C409" s="21"/>
      <c r="D409" s="21"/>
      <c r="E409" s="49">
        <f>'Otex'!$C$132</f>
        <v>0</v>
      </c>
      <c r="F409" s="21"/>
      <c r="G409" s="21"/>
      <c r="H409" s="21"/>
      <c r="I409" s="38">
        <f>IF(I$386&lt;&gt;0,(($B409*B$386+$C409*C$386+$D409*D$386+$H409*H$386))/I$386,0)</f>
        <v>0</v>
      </c>
      <c r="J409" s="43">
        <f>0.01*'Input'!$F$60*(E409*$E$386+F409*$F$386+G409*$G$386)+10*(B409*$B$386+C409*$C$386+D409*$D$386+H409*$H$386)</f>
        <v>0</v>
      </c>
      <c r="K409" s="38">
        <f>IF($I$386&lt;&gt;0,0.1*J409/$I$386,"")</f>
        <v>0</v>
      </c>
      <c r="L409" s="47">
        <f>IF($E$386&lt;&gt;0,J409/$E$386,"")</f>
        <v>0</v>
      </c>
      <c r="M409" s="47">
        <f>IF($F$386&lt;&gt;0,J409/$F$386*100/'Input'!$F$60,"")</f>
        <v>0</v>
      </c>
      <c r="N409" s="17"/>
    </row>
    <row r="410" spans="1:14">
      <c r="A410" s="4" t="s">
        <v>1593</v>
      </c>
      <c r="B410" s="39">
        <f>'Adder'!$B$276</f>
        <v>0</v>
      </c>
      <c r="C410" s="39">
        <f>'Adder'!$C$276</f>
        <v>0</v>
      </c>
      <c r="D410" s="39">
        <f>'Adder'!$D$276</f>
        <v>0</v>
      </c>
      <c r="E410" s="21"/>
      <c r="F410" s="21"/>
      <c r="G410" s="21"/>
      <c r="H410" s="21"/>
      <c r="I410" s="38">
        <f>IF(I$386&lt;&gt;0,(($B410*B$386+$C410*C$386+$D410*D$386+$H410*H$386))/I$386,0)</f>
        <v>0</v>
      </c>
      <c r="J410" s="43">
        <f>0.01*'Input'!$F$60*(E410*$E$386+F410*$F$386+G410*$G$386)+10*(B410*$B$386+C410*$C$386+D410*$D$386+H410*$H$386)</f>
        <v>0</v>
      </c>
      <c r="K410" s="38">
        <f>IF($I$386&lt;&gt;0,0.1*J410/$I$386,"")</f>
        <v>0</v>
      </c>
      <c r="L410" s="47">
        <f>IF($E$386&lt;&gt;0,J410/$E$386,"")</f>
        <v>0</v>
      </c>
      <c r="M410" s="47">
        <f>IF($F$386&lt;&gt;0,J410/$F$386*100/'Input'!$F$60,"")</f>
        <v>0</v>
      </c>
      <c r="N410" s="17"/>
    </row>
    <row r="411" spans="1:14">
      <c r="A411" s="4" t="s">
        <v>1594</v>
      </c>
      <c r="B411" s="39">
        <f>'Adjust'!$B$89</f>
        <v>0</v>
      </c>
      <c r="C411" s="39">
        <f>'Adjust'!$C$89</f>
        <v>0</v>
      </c>
      <c r="D411" s="39">
        <f>'Adjust'!$D$89</f>
        <v>0</v>
      </c>
      <c r="E411" s="49">
        <f>'Adjust'!$E$89</f>
        <v>0</v>
      </c>
      <c r="F411" s="49">
        <f>'Adjust'!$F$89</f>
        <v>0</v>
      </c>
      <c r="G411" s="49">
        <f>'Adjust'!$G$89</f>
        <v>0</v>
      </c>
      <c r="H411" s="39">
        <f>'Adjust'!$H$89</f>
        <v>0</v>
      </c>
      <c r="I411" s="38">
        <f>IF(I$386&lt;&gt;0,(($B411*B$386+$C411*C$386+$D411*D$386+$H411*H$386))/I$386,0)</f>
        <v>0</v>
      </c>
      <c r="J411" s="43">
        <f>0.01*'Input'!$F$60*(E411*$E$386+F411*$F$386+G411*$G$386)+10*(B411*$B$386+C411*$C$386+D411*$D$386+H411*$H$386)</f>
        <v>0</v>
      </c>
      <c r="K411" s="38">
        <f>IF($I$386&lt;&gt;0,0.1*J411/$I$386,"")</f>
        <v>0</v>
      </c>
      <c r="L411" s="47">
        <f>IF($E$386&lt;&gt;0,J411/$E$386,"")</f>
        <v>0</v>
      </c>
      <c r="M411" s="47">
        <f>IF($F$386&lt;&gt;0,J411/$F$386*100/'Input'!$F$60,"")</f>
        <v>0</v>
      </c>
      <c r="N411" s="17"/>
    </row>
    <row r="413" spans="1:14">
      <c r="A413" s="4" t="s">
        <v>1595</v>
      </c>
      <c r="B413" s="38">
        <f>SUM($B$389:$B$411)</f>
        <v>0</v>
      </c>
      <c r="C413" s="38">
        <f>SUM($C$389:$C$411)</f>
        <v>0</v>
      </c>
      <c r="D413" s="38">
        <f>SUM($D$389:$D$411)</f>
        <v>0</v>
      </c>
      <c r="E413" s="47">
        <f>SUM($E$389:$E$411)</f>
        <v>0</v>
      </c>
      <c r="F413" s="47">
        <f>SUM($F$389:$F$411)</f>
        <v>0</v>
      </c>
      <c r="G413" s="47">
        <f>SUM($G$389:$G$411)</f>
        <v>0</v>
      </c>
      <c r="H413" s="38">
        <f>SUM($H$389:$H$411)</f>
        <v>0</v>
      </c>
      <c r="I413" s="38">
        <f>SUM(I$389:I$411)</f>
        <v>0</v>
      </c>
      <c r="J413" s="43">
        <f>SUM($J$389:$J$411)</f>
        <v>0</v>
      </c>
      <c r="K413" s="38">
        <f>SUM($K$389:$K$411)</f>
        <v>0</v>
      </c>
      <c r="L413" s="47">
        <f>SUM($L$389:$L$411)</f>
        <v>0</v>
      </c>
      <c r="M413" s="47">
        <f>SUM($M$389:$M$411)</f>
        <v>0</v>
      </c>
      <c r="N413" s="17"/>
    </row>
    <row r="415" spans="1:14" ht="21" customHeight="1">
      <c r="A415" s="1" t="s">
        <v>194</v>
      </c>
    </row>
    <row r="417" spans="1:14">
      <c r="B417" s="15" t="s">
        <v>242</v>
      </c>
      <c r="C417" s="15" t="s">
        <v>243</v>
      </c>
      <c r="D417" s="15" t="s">
        <v>244</v>
      </c>
      <c r="E417" s="15" t="s">
        <v>245</v>
      </c>
      <c r="F417" s="15" t="s">
        <v>246</v>
      </c>
      <c r="G417" s="15" t="s">
        <v>247</v>
      </c>
      <c r="H417" s="15" t="s">
        <v>248</v>
      </c>
      <c r="I417" s="15" t="s">
        <v>1576</v>
      </c>
      <c r="J417" s="15" t="s">
        <v>1577</v>
      </c>
    </row>
    <row r="418" spans="1:14">
      <c r="A418" s="4" t="s">
        <v>194</v>
      </c>
      <c r="B418" s="45">
        <f>'Loads'!B$346</f>
        <v>0</v>
      </c>
      <c r="C418" s="45">
        <f>'Loads'!C$346</f>
        <v>0</v>
      </c>
      <c r="D418" s="45">
        <f>'Loads'!D$346</f>
        <v>0</v>
      </c>
      <c r="E418" s="45">
        <f>'Loads'!E$346</f>
        <v>0</v>
      </c>
      <c r="F418" s="45">
        <f>'Loads'!F$346</f>
        <v>0</v>
      </c>
      <c r="G418" s="45">
        <f>'Loads'!G$346</f>
        <v>0</v>
      </c>
      <c r="H418" s="45">
        <f>'Loads'!H$346</f>
        <v>0</v>
      </c>
      <c r="I418" s="45">
        <f>'Multi'!B$140</f>
        <v>0</v>
      </c>
      <c r="J418" s="38">
        <f>IF(E418,I418/E418,"")</f>
        <v>0</v>
      </c>
      <c r="K418" s="17"/>
    </row>
    <row r="420" spans="1:14">
      <c r="B420" s="15" t="s">
        <v>1384</v>
      </c>
      <c r="C420" s="15" t="s">
        <v>1385</v>
      </c>
      <c r="D420" s="15" t="s">
        <v>1386</v>
      </c>
      <c r="E420" s="15" t="s">
        <v>1387</v>
      </c>
      <c r="F420" s="15" t="s">
        <v>1388</v>
      </c>
      <c r="G420" s="15" t="s">
        <v>1389</v>
      </c>
      <c r="H420" s="15" t="s">
        <v>1141</v>
      </c>
      <c r="I420" s="15" t="s">
        <v>1547</v>
      </c>
      <c r="J420" s="15" t="s">
        <v>1578</v>
      </c>
      <c r="K420" s="15" t="s">
        <v>1545</v>
      </c>
      <c r="L420" s="15" t="s">
        <v>1579</v>
      </c>
      <c r="M420" s="15" t="s">
        <v>1596</v>
      </c>
    </row>
    <row r="421" spans="1:14">
      <c r="A421" s="4" t="s">
        <v>483</v>
      </c>
      <c r="B421" s="39">
        <f>'Standing'!$C$91</f>
        <v>0</v>
      </c>
      <c r="C421" s="39">
        <f>'Standing'!$C$114</f>
        <v>0</v>
      </c>
      <c r="D421" s="39">
        <f>'Standing'!$C$128</f>
        <v>0</v>
      </c>
      <c r="E421" s="21"/>
      <c r="F421" s="49">
        <f>'Standing'!$C$37</f>
        <v>0</v>
      </c>
      <c r="G421" s="49">
        <f>'Standing'!$C$154</f>
        <v>0</v>
      </c>
      <c r="H421" s="39">
        <f>'Reactive'!$C$34</f>
        <v>0</v>
      </c>
      <c r="I421" s="38">
        <f>IF(I$418&lt;&gt;0,(($B421*B$418+$C421*C$418+$D421*D$418+$H421*H$418))/I$418,0)</f>
        <v>0</v>
      </c>
      <c r="J421" s="43">
        <f>0.01*'Input'!$F$60*(E421*$E$418+F421*$F$418+G421*$G$418)+10*(B421*$B$418+C421*$C$418+D421*$D$418+H421*$H$418)</f>
        <v>0</v>
      </c>
      <c r="K421" s="38">
        <f>IF($I$418&lt;&gt;0,0.1*J421/$I$418,"")</f>
        <v>0</v>
      </c>
      <c r="L421" s="47">
        <f>IF($E$418&lt;&gt;0,J421/$E$418,"")</f>
        <v>0</v>
      </c>
      <c r="M421" s="47">
        <f>IF($F$418&lt;&gt;0,J421/$F$418*100/'Input'!$F$60,"")</f>
        <v>0</v>
      </c>
      <c r="N421" s="17"/>
    </row>
    <row r="422" spans="1:14">
      <c r="A422" s="4" t="s">
        <v>484</v>
      </c>
      <c r="B422" s="39">
        <f>'Standing'!$D$91</f>
        <v>0</v>
      </c>
      <c r="C422" s="39">
        <f>'Standing'!$D$114</f>
        <v>0</v>
      </c>
      <c r="D422" s="39">
        <f>'Standing'!$D$128</f>
        <v>0</v>
      </c>
      <c r="E422" s="21"/>
      <c r="F422" s="49">
        <f>'Standing'!$D$37</f>
        <v>0</v>
      </c>
      <c r="G422" s="49">
        <f>'Standing'!$D$154</f>
        <v>0</v>
      </c>
      <c r="H422" s="39">
        <f>'Reactive'!$D$34</f>
        <v>0</v>
      </c>
      <c r="I422" s="38">
        <f>IF(I$418&lt;&gt;0,(($B422*B$418+$C422*C$418+$D422*D$418+$H422*H$418))/I$418,0)</f>
        <v>0</v>
      </c>
      <c r="J422" s="43">
        <f>0.01*'Input'!$F$60*(E422*$E$418+F422*$F$418+G422*$G$418)+10*(B422*$B$418+C422*$C$418+D422*$D$418+H422*$H$418)</f>
        <v>0</v>
      </c>
      <c r="K422" s="38">
        <f>IF($I$418&lt;&gt;0,0.1*J422/$I$418,"")</f>
        <v>0</v>
      </c>
      <c r="L422" s="47">
        <f>IF($E$418&lt;&gt;0,J422/$E$418,"")</f>
        <v>0</v>
      </c>
      <c r="M422" s="47">
        <f>IF($F$418&lt;&gt;0,J422/$F$418*100/'Input'!$F$60,"")</f>
        <v>0</v>
      </c>
      <c r="N422" s="17"/>
    </row>
    <row r="423" spans="1:14">
      <c r="A423" s="4" t="s">
        <v>485</v>
      </c>
      <c r="B423" s="39">
        <f>'Standing'!$E$91</f>
        <v>0</v>
      </c>
      <c r="C423" s="39">
        <f>'Standing'!$E$114</f>
        <v>0</v>
      </c>
      <c r="D423" s="39">
        <f>'Standing'!$E$128</f>
        <v>0</v>
      </c>
      <c r="E423" s="21"/>
      <c r="F423" s="49">
        <f>'Standing'!$E$37</f>
        <v>0</v>
      </c>
      <c r="G423" s="49">
        <f>'Standing'!$E$154</f>
        <v>0</v>
      </c>
      <c r="H423" s="39">
        <f>'Reactive'!$E$34</f>
        <v>0</v>
      </c>
      <c r="I423" s="38">
        <f>IF(I$418&lt;&gt;0,(($B423*B$418+$C423*C$418+$D423*D$418+$H423*H$418))/I$418,0)</f>
        <v>0</v>
      </c>
      <c r="J423" s="43">
        <f>0.01*'Input'!$F$60*(E423*$E$418+F423*$F$418+G423*$G$418)+10*(B423*$B$418+C423*$C$418+D423*$D$418+H423*$H$418)</f>
        <v>0</v>
      </c>
      <c r="K423" s="38">
        <f>IF($I$418&lt;&gt;0,0.1*J423/$I$418,"")</f>
        <v>0</v>
      </c>
      <c r="L423" s="47">
        <f>IF($E$418&lt;&gt;0,J423/$E$418,"")</f>
        <v>0</v>
      </c>
      <c r="M423" s="47">
        <f>IF($F$418&lt;&gt;0,J423/$F$418*100/'Input'!$F$60,"")</f>
        <v>0</v>
      </c>
      <c r="N423" s="17"/>
    </row>
    <row r="424" spans="1:14">
      <c r="A424" s="4" t="s">
        <v>486</v>
      </c>
      <c r="B424" s="39">
        <f>'Standing'!$F$91</f>
        <v>0</v>
      </c>
      <c r="C424" s="39">
        <f>'Standing'!$F$114</f>
        <v>0</v>
      </c>
      <c r="D424" s="39">
        <f>'Standing'!$F$128</f>
        <v>0</v>
      </c>
      <c r="E424" s="21"/>
      <c r="F424" s="49">
        <f>'Standing'!$F$37</f>
        <v>0</v>
      </c>
      <c r="G424" s="49">
        <f>'Standing'!$F$154</f>
        <v>0</v>
      </c>
      <c r="H424" s="39">
        <f>'Reactive'!$F$34</f>
        <v>0</v>
      </c>
      <c r="I424" s="38">
        <f>IF(I$418&lt;&gt;0,(($B424*B$418+$C424*C$418+$D424*D$418+$H424*H$418))/I$418,0)</f>
        <v>0</v>
      </c>
      <c r="J424" s="43">
        <f>0.01*'Input'!$F$60*(E424*$E$418+F424*$F$418+G424*$G$418)+10*(B424*$B$418+C424*$C$418+D424*$D$418+H424*$H$418)</f>
        <v>0</v>
      </c>
      <c r="K424" s="38">
        <f>IF($I$418&lt;&gt;0,0.1*J424/$I$418,"")</f>
        <v>0</v>
      </c>
      <c r="L424" s="47">
        <f>IF($E$418&lt;&gt;0,J424/$E$418,"")</f>
        <v>0</v>
      </c>
      <c r="M424" s="47">
        <f>IF($F$418&lt;&gt;0,J424/$F$418*100/'Input'!$F$60,"")</f>
        <v>0</v>
      </c>
      <c r="N424" s="17"/>
    </row>
    <row r="425" spans="1:14">
      <c r="A425" s="4" t="s">
        <v>487</v>
      </c>
      <c r="B425" s="39">
        <f>'Standing'!$G$91</f>
        <v>0</v>
      </c>
      <c r="C425" s="39">
        <f>'Standing'!$G$114</f>
        <v>0</v>
      </c>
      <c r="D425" s="39">
        <f>'Standing'!$G$128</f>
        <v>0</v>
      </c>
      <c r="E425" s="21"/>
      <c r="F425" s="49">
        <f>'Standing'!$G$37</f>
        <v>0</v>
      </c>
      <c r="G425" s="49">
        <f>'Standing'!$G$154</f>
        <v>0</v>
      </c>
      <c r="H425" s="39">
        <f>'Reactive'!$G$34</f>
        <v>0</v>
      </c>
      <c r="I425" s="38">
        <f>IF(I$418&lt;&gt;0,(($B425*B$418+$C425*C$418+$D425*D$418+$H425*H$418))/I$418,0)</f>
        <v>0</v>
      </c>
      <c r="J425" s="43">
        <f>0.01*'Input'!$F$60*(E425*$E$418+F425*$F$418+G425*$G$418)+10*(B425*$B$418+C425*$C$418+D425*$D$418+H425*$H$418)</f>
        <v>0</v>
      </c>
      <c r="K425" s="38">
        <f>IF($I$418&lt;&gt;0,0.1*J425/$I$418,"")</f>
        <v>0</v>
      </c>
      <c r="L425" s="47">
        <f>IF($E$418&lt;&gt;0,J425/$E$418,"")</f>
        <v>0</v>
      </c>
      <c r="M425" s="47">
        <f>IF($F$418&lt;&gt;0,J425/$F$418*100/'Input'!$F$60,"")</f>
        <v>0</v>
      </c>
      <c r="N425" s="17"/>
    </row>
    <row r="426" spans="1:14">
      <c r="A426" s="4" t="s">
        <v>488</v>
      </c>
      <c r="B426" s="39">
        <f>'Standing'!$H$91</f>
        <v>0</v>
      </c>
      <c r="C426" s="39">
        <f>'Standing'!$H$114</f>
        <v>0</v>
      </c>
      <c r="D426" s="39">
        <f>'Standing'!$H$128</f>
        <v>0</v>
      </c>
      <c r="E426" s="21"/>
      <c r="F426" s="49">
        <f>'Standing'!$H$37</f>
        <v>0</v>
      </c>
      <c r="G426" s="49">
        <f>'Standing'!$H$154</f>
        <v>0</v>
      </c>
      <c r="H426" s="39">
        <f>'Reactive'!$H$34</f>
        <v>0</v>
      </c>
      <c r="I426" s="38">
        <f>IF(I$418&lt;&gt;0,(($B426*B$418+$C426*C$418+$D426*D$418+$H426*H$418))/I$418,0)</f>
        <v>0</v>
      </c>
      <c r="J426" s="43">
        <f>0.01*'Input'!$F$60*(E426*$E$418+F426*$F$418+G426*$G$418)+10*(B426*$B$418+C426*$C$418+D426*$D$418+H426*$H$418)</f>
        <v>0</v>
      </c>
      <c r="K426" s="38">
        <f>IF($I$418&lt;&gt;0,0.1*J426/$I$418,"")</f>
        <v>0</v>
      </c>
      <c r="L426" s="47">
        <f>IF($E$418&lt;&gt;0,J426/$E$418,"")</f>
        <v>0</v>
      </c>
      <c r="M426" s="47">
        <f>IF($F$418&lt;&gt;0,J426/$F$418*100/'Input'!$F$60,"")</f>
        <v>0</v>
      </c>
      <c r="N426" s="17"/>
    </row>
    <row r="427" spans="1:14">
      <c r="A427" s="4" t="s">
        <v>489</v>
      </c>
      <c r="B427" s="39">
        <f>'Standing'!$I$91</f>
        <v>0</v>
      </c>
      <c r="C427" s="39">
        <f>'Standing'!$I$114</f>
        <v>0</v>
      </c>
      <c r="D427" s="39">
        <f>'Standing'!$I$128</f>
        <v>0</v>
      </c>
      <c r="E427" s="21"/>
      <c r="F427" s="49">
        <f>'Standing'!$I$37</f>
        <v>0</v>
      </c>
      <c r="G427" s="49">
        <f>'Standing'!$I$154</f>
        <v>0</v>
      </c>
      <c r="H427" s="39">
        <f>'Reactive'!$I$34</f>
        <v>0</v>
      </c>
      <c r="I427" s="38">
        <f>IF(I$418&lt;&gt;0,(($B427*B$418+$C427*C$418+$D427*D$418+$H427*H$418))/I$418,0)</f>
        <v>0</v>
      </c>
      <c r="J427" s="43">
        <f>0.01*'Input'!$F$60*(E427*$E$418+F427*$F$418+G427*$G$418)+10*(B427*$B$418+C427*$C$418+D427*$D$418+H427*$H$418)</f>
        <v>0</v>
      </c>
      <c r="K427" s="38">
        <f>IF($I$418&lt;&gt;0,0.1*J427/$I$418,"")</f>
        <v>0</v>
      </c>
      <c r="L427" s="47">
        <f>IF($E$418&lt;&gt;0,J427/$E$418,"")</f>
        <v>0</v>
      </c>
      <c r="M427" s="47">
        <f>IF($F$418&lt;&gt;0,J427/$F$418*100/'Input'!$F$60,"")</f>
        <v>0</v>
      </c>
      <c r="N427" s="17"/>
    </row>
    <row r="428" spans="1:14">
      <c r="A428" s="4" t="s">
        <v>490</v>
      </c>
      <c r="B428" s="39">
        <f>'Standing'!$J$91</f>
        <v>0</v>
      </c>
      <c r="C428" s="39">
        <f>'Standing'!$J$114</f>
        <v>0</v>
      </c>
      <c r="D428" s="39">
        <f>'Standing'!$J$128</f>
        <v>0</v>
      </c>
      <c r="E428" s="21"/>
      <c r="F428" s="49">
        <f>'Standing'!$J$37</f>
        <v>0</v>
      </c>
      <c r="G428" s="49">
        <f>'Standing'!$J$154</f>
        <v>0</v>
      </c>
      <c r="H428" s="39">
        <f>'Reactive'!$J$34</f>
        <v>0</v>
      </c>
      <c r="I428" s="38">
        <f>IF(I$418&lt;&gt;0,(($B428*B$418+$C428*C$418+$D428*D$418+$H428*H$418))/I$418,0)</f>
        <v>0</v>
      </c>
      <c r="J428" s="43">
        <f>0.01*'Input'!$F$60*(E428*$E$418+F428*$F$418+G428*$G$418)+10*(B428*$B$418+C428*$C$418+D428*$D$418+H428*$H$418)</f>
        <v>0</v>
      </c>
      <c r="K428" s="38">
        <f>IF($I$418&lt;&gt;0,0.1*J428/$I$418,"")</f>
        <v>0</v>
      </c>
      <c r="L428" s="47">
        <f>IF($E$418&lt;&gt;0,J428/$E$418,"")</f>
        <v>0</v>
      </c>
      <c r="M428" s="47">
        <f>IF($F$418&lt;&gt;0,J428/$F$418*100/'Input'!$F$60,"")</f>
        <v>0</v>
      </c>
      <c r="N428" s="17"/>
    </row>
    <row r="429" spans="1:14">
      <c r="A429" s="4" t="s">
        <v>1580</v>
      </c>
      <c r="B429" s="21"/>
      <c r="C429" s="21"/>
      <c r="D429" s="21"/>
      <c r="E429" s="49">
        <f>'SM'!$B$130</f>
        <v>0</v>
      </c>
      <c r="F429" s="21"/>
      <c r="G429" s="21"/>
      <c r="H429" s="21"/>
      <c r="I429" s="38">
        <f>IF(I$418&lt;&gt;0,(($B429*B$418+$C429*C$418+$D429*D$418+$H429*H$418))/I$418,0)</f>
        <v>0</v>
      </c>
      <c r="J429" s="43">
        <f>0.01*'Input'!$F$60*(E429*$E$418+F429*$F$418+G429*$G$418)+10*(B429*$B$418+C429*$C$418+D429*$D$418+H429*$H$418)</f>
        <v>0</v>
      </c>
      <c r="K429" s="38">
        <f>IF($I$418&lt;&gt;0,0.1*J429/$I$418,"")</f>
        <v>0</v>
      </c>
      <c r="L429" s="47">
        <f>IF($E$418&lt;&gt;0,J429/$E$418,"")</f>
        <v>0</v>
      </c>
      <c r="M429" s="47">
        <f>IF($F$418&lt;&gt;0,J429/$F$418*100/'Input'!$F$60,"")</f>
        <v>0</v>
      </c>
      <c r="N429" s="17"/>
    </row>
    <row r="430" spans="1:14">
      <c r="A430" s="4" t="s">
        <v>1581</v>
      </c>
      <c r="B430" s="21"/>
      <c r="C430" s="21"/>
      <c r="D430" s="21"/>
      <c r="E430" s="49">
        <f>'SM'!$C$130</f>
        <v>0</v>
      </c>
      <c r="F430" s="21"/>
      <c r="G430" s="21"/>
      <c r="H430" s="21"/>
      <c r="I430" s="38">
        <f>IF(I$418&lt;&gt;0,(($B430*B$418+$C430*C$418+$D430*D$418+$H430*H$418))/I$418,0)</f>
        <v>0</v>
      </c>
      <c r="J430" s="43">
        <f>0.01*'Input'!$F$60*(E430*$E$418+F430*$F$418+G430*$G$418)+10*(B430*$B$418+C430*$C$418+D430*$D$418+H430*$H$418)</f>
        <v>0</v>
      </c>
      <c r="K430" s="38">
        <f>IF($I$418&lt;&gt;0,0.1*J430/$I$418,"")</f>
        <v>0</v>
      </c>
      <c r="L430" s="47">
        <f>IF($E$418&lt;&gt;0,J430/$E$418,"")</f>
        <v>0</v>
      </c>
      <c r="M430" s="47">
        <f>IF($F$418&lt;&gt;0,J430/$F$418*100/'Input'!$F$60,"")</f>
        <v>0</v>
      </c>
      <c r="N430" s="17"/>
    </row>
    <row r="431" spans="1:14">
      <c r="A431" s="4" t="s">
        <v>1582</v>
      </c>
      <c r="B431" s="39">
        <f>'Standing'!$K$91</f>
        <v>0</v>
      </c>
      <c r="C431" s="39">
        <f>'Standing'!$K$114</f>
        <v>0</v>
      </c>
      <c r="D431" s="39">
        <f>'Standing'!$K$128</f>
        <v>0</v>
      </c>
      <c r="E431" s="21"/>
      <c r="F431" s="49">
        <f>'Standing'!$K$37</f>
        <v>0</v>
      </c>
      <c r="G431" s="49">
        <f>'Standing'!$K$154</f>
        <v>0</v>
      </c>
      <c r="H431" s="39">
        <f>'Reactive'!$K$34</f>
        <v>0</v>
      </c>
      <c r="I431" s="38">
        <f>IF(I$418&lt;&gt;0,(($B431*B$418+$C431*C$418+$D431*D$418+$H431*H$418))/I$418,0)</f>
        <v>0</v>
      </c>
      <c r="J431" s="43">
        <f>0.01*'Input'!$F$60*(E431*$E$418+F431*$F$418+G431*$G$418)+10*(B431*$B$418+C431*$C$418+D431*$D$418+H431*$H$418)</f>
        <v>0</v>
      </c>
      <c r="K431" s="38">
        <f>IF($I$418&lt;&gt;0,0.1*J431/$I$418,"")</f>
        <v>0</v>
      </c>
      <c r="L431" s="47">
        <f>IF($E$418&lt;&gt;0,J431/$E$418,"")</f>
        <v>0</v>
      </c>
      <c r="M431" s="47">
        <f>IF($F$418&lt;&gt;0,J431/$F$418*100/'Input'!$F$60,"")</f>
        <v>0</v>
      </c>
      <c r="N431" s="17"/>
    </row>
    <row r="432" spans="1:14">
      <c r="A432" s="4" t="s">
        <v>1583</v>
      </c>
      <c r="B432" s="39">
        <f>'Standing'!$L$91</f>
        <v>0</v>
      </c>
      <c r="C432" s="39">
        <f>'Standing'!$L$114</f>
        <v>0</v>
      </c>
      <c r="D432" s="39">
        <f>'Standing'!$L$128</f>
        <v>0</v>
      </c>
      <c r="E432" s="21"/>
      <c r="F432" s="49">
        <f>'Standing'!$L$37</f>
        <v>0</v>
      </c>
      <c r="G432" s="49">
        <f>'Standing'!$L$154</f>
        <v>0</v>
      </c>
      <c r="H432" s="39">
        <f>'Reactive'!$L$34</f>
        <v>0</v>
      </c>
      <c r="I432" s="38">
        <f>IF(I$418&lt;&gt;0,(($B432*B$418+$C432*C$418+$D432*D$418+$H432*H$418))/I$418,0)</f>
        <v>0</v>
      </c>
      <c r="J432" s="43">
        <f>0.01*'Input'!$F$60*(E432*$E$418+F432*$F$418+G432*$G$418)+10*(B432*$B$418+C432*$C$418+D432*$D$418+H432*$H$418)</f>
        <v>0</v>
      </c>
      <c r="K432" s="38">
        <f>IF($I$418&lt;&gt;0,0.1*J432/$I$418,"")</f>
        <v>0</v>
      </c>
      <c r="L432" s="47">
        <f>IF($E$418&lt;&gt;0,J432/$E$418,"")</f>
        <v>0</v>
      </c>
      <c r="M432" s="47">
        <f>IF($F$418&lt;&gt;0,J432/$F$418*100/'Input'!$F$60,"")</f>
        <v>0</v>
      </c>
      <c r="N432" s="17"/>
    </row>
    <row r="433" spans="1:14">
      <c r="A433" s="4" t="s">
        <v>1584</v>
      </c>
      <c r="B433" s="39">
        <f>'Standing'!$M$91</f>
        <v>0</v>
      </c>
      <c r="C433" s="39">
        <f>'Standing'!$M$114</f>
        <v>0</v>
      </c>
      <c r="D433" s="39">
        <f>'Standing'!$M$128</f>
        <v>0</v>
      </c>
      <c r="E433" s="21"/>
      <c r="F433" s="49">
        <f>'Standing'!$M$37</f>
        <v>0</v>
      </c>
      <c r="G433" s="49">
        <f>'Standing'!$M$154</f>
        <v>0</v>
      </c>
      <c r="H433" s="39">
        <f>'Reactive'!$M$34</f>
        <v>0</v>
      </c>
      <c r="I433" s="38">
        <f>IF(I$418&lt;&gt;0,(($B433*B$418+$C433*C$418+$D433*D$418+$H433*H$418))/I$418,0)</f>
        <v>0</v>
      </c>
      <c r="J433" s="43">
        <f>0.01*'Input'!$F$60*(E433*$E$418+F433*$F$418+G433*$G$418)+10*(B433*$B$418+C433*$C$418+D433*$D$418+H433*$H$418)</f>
        <v>0</v>
      </c>
      <c r="K433" s="38">
        <f>IF($I$418&lt;&gt;0,0.1*J433/$I$418,"")</f>
        <v>0</v>
      </c>
      <c r="L433" s="47">
        <f>IF($E$418&lt;&gt;0,J433/$E$418,"")</f>
        <v>0</v>
      </c>
      <c r="M433" s="47">
        <f>IF($F$418&lt;&gt;0,J433/$F$418*100/'Input'!$F$60,"")</f>
        <v>0</v>
      </c>
      <c r="N433" s="17"/>
    </row>
    <row r="434" spans="1:14">
      <c r="A434" s="4" t="s">
        <v>1585</v>
      </c>
      <c r="B434" s="39">
        <f>'Standing'!$N$91</f>
        <v>0</v>
      </c>
      <c r="C434" s="39">
        <f>'Standing'!$N$114</f>
        <v>0</v>
      </c>
      <c r="D434" s="39">
        <f>'Standing'!$N$128</f>
        <v>0</v>
      </c>
      <c r="E434" s="21"/>
      <c r="F434" s="49">
        <f>'Standing'!$N$37</f>
        <v>0</v>
      </c>
      <c r="G434" s="49">
        <f>'Standing'!$N$154</f>
        <v>0</v>
      </c>
      <c r="H434" s="39">
        <f>'Reactive'!$N$34</f>
        <v>0</v>
      </c>
      <c r="I434" s="38">
        <f>IF(I$418&lt;&gt;0,(($B434*B$418+$C434*C$418+$D434*D$418+$H434*H$418))/I$418,0)</f>
        <v>0</v>
      </c>
      <c r="J434" s="43">
        <f>0.01*'Input'!$F$60*(E434*$E$418+F434*$F$418+G434*$G$418)+10*(B434*$B$418+C434*$C$418+D434*$D$418+H434*$H$418)</f>
        <v>0</v>
      </c>
      <c r="K434" s="38">
        <f>IF($I$418&lt;&gt;0,0.1*J434/$I$418,"")</f>
        <v>0</v>
      </c>
      <c r="L434" s="47">
        <f>IF($E$418&lt;&gt;0,J434/$E$418,"")</f>
        <v>0</v>
      </c>
      <c r="M434" s="47">
        <f>IF($F$418&lt;&gt;0,J434/$F$418*100/'Input'!$F$60,"")</f>
        <v>0</v>
      </c>
      <c r="N434" s="17"/>
    </row>
    <row r="435" spans="1:14">
      <c r="A435" s="4" t="s">
        <v>1586</v>
      </c>
      <c r="B435" s="39">
        <f>'Standing'!$O$91</f>
        <v>0</v>
      </c>
      <c r="C435" s="39">
        <f>'Standing'!$O$114</f>
        <v>0</v>
      </c>
      <c r="D435" s="39">
        <f>'Standing'!$O$128</f>
        <v>0</v>
      </c>
      <c r="E435" s="21"/>
      <c r="F435" s="49">
        <f>'Standing'!$O$37</f>
        <v>0</v>
      </c>
      <c r="G435" s="49">
        <f>'Standing'!$O$154</f>
        <v>0</v>
      </c>
      <c r="H435" s="39">
        <f>'Reactive'!$O$34</f>
        <v>0</v>
      </c>
      <c r="I435" s="38">
        <f>IF(I$418&lt;&gt;0,(($B435*B$418+$C435*C$418+$D435*D$418+$H435*H$418))/I$418,0)</f>
        <v>0</v>
      </c>
      <c r="J435" s="43">
        <f>0.01*'Input'!$F$60*(E435*$E$418+F435*$F$418+G435*$G$418)+10*(B435*$B$418+C435*$C$418+D435*$D$418+H435*$H$418)</f>
        <v>0</v>
      </c>
      <c r="K435" s="38">
        <f>IF($I$418&lt;&gt;0,0.1*J435/$I$418,"")</f>
        <v>0</v>
      </c>
      <c r="L435" s="47">
        <f>IF($E$418&lt;&gt;0,J435/$E$418,"")</f>
        <v>0</v>
      </c>
      <c r="M435" s="47">
        <f>IF($F$418&lt;&gt;0,J435/$F$418*100/'Input'!$F$60,"")</f>
        <v>0</v>
      </c>
      <c r="N435" s="17"/>
    </row>
    <row r="436" spans="1:14">
      <c r="A436" s="4" t="s">
        <v>1587</v>
      </c>
      <c r="B436" s="39">
        <f>'Standing'!$P$91</f>
        <v>0</v>
      </c>
      <c r="C436" s="39">
        <f>'Standing'!$P$114</f>
        <v>0</v>
      </c>
      <c r="D436" s="39">
        <f>'Standing'!$P$128</f>
        <v>0</v>
      </c>
      <c r="E436" s="21"/>
      <c r="F436" s="49">
        <f>'Standing'!$P$37</f>
        <v>0</v>
      </c>
      <c r="G436" s="49">
        <f>'Standing'!$P$154</f>
        <v>0</v>
      </c>
      <c r="H436" s="39">
        <f>'Reactive'!$P$34</f>
        <v>0</v>
      </c>
      <c r="I436" s="38">
        <f>IF(I$418&lt;&gt;0,(($B436*B$418+$C436*C$418+$D436*D$418+$H436*H$418))/I$418,0)</f>
        <v>0</v>
      </c>
      <c r="J436" s="43">
        <f>0.01*'Input'!$F$60*(E436*$E$418+F436*$F$418+G436*$G$418)+10*(B436*$B$418+C436*$C$418+D436*$D$418+H436*$H$418)</f>
        <v>0</v>
      </c>
      <c r="K436" s="38">
        <f>IF($I$418&lt;&gt;0,0.1*J436/$I$418,"")</f>
        <v>0</v>
      </c>
      <c r="L436" s="47">
        <f>IF($E$418&lt;&gt;0,J436/$E$418,"")</f>
        <v>0</v>
      </c>
      <c r="M436" s="47">
        <f>IF($F$418&lt;&gt;0,J436/$F$418*100/'Input'!$F$60,"")</f>
        <v>0</v>
      </c>
      <c r="N436" s="17"/>
    </row>
    <row r="437" spans="1:14">
      <c r="A437" s="4" t="s">
        <v>1588</v>
      </c>
      <c r="B437" s="39">
        <f>'Standing'!$Q$91</f>
        <v>0</v>
      </c>
      <c r="C437" s="39">
        <f>'Standing'!$Q$114</f>
        <v>0</v>
      </c>
      <c r="D437" s="39">
        <f>'Standing'!$Q$128</f>
        <v>0</v>
      </c>
      <c r="E437" s="21"/>
      <c r="F437" s="49">
        <f>'Standing'!$Q$37</f>
        <v>0</v>
      </c>
      <c r="G437" s="49">
        <f>'Standing'!$Q$154</f>
        <v>0</v>
      </c>
      <c r="H437" s="39">
        <f>'Reactive'!$Q$34</f>
        <v>0</v>
      </c>
      <c r="I437" s="38">
        <f>IF(I$418&lt;&gt;0,(($B437*B$418+$C437*C$418+$D437*D$418+$H437*H$418))/I$418,0)</f>
        <v>0</v>
      </c>
      <c r="J437" s="43">
        <f>0.01*'Input'!$F$60*(E437*$E$418+F437*$F$418+G437*$G$418)+10*(B437*$B$418+C437*$C$418+D437*$D$418+H437*$H$418)</f>
        <v>0</v>
      </c>
      <c r="K437" s="38">
        <f>IF($I$418&lt;&gt;0,0.1*J437/$I$418,"")</f>
        <v>0</v>
      </c>
      <c r="L437" s="47">
        <f>IF($E$418&lt;&gt;0,J437/$E$418,"")</f>
        <v>0</v>
      </c>
      <c r="M437" s="47">
        <f>IF($F$418&lt;&gt;0,J437/$F$418*100/'Input'!$F$60,"")</f>
        <v>0</v>
      </c>
      <c r="N437" s="17"/>
    </row>
    <row r="438" spans="1:14">
      <c r="A438" s="4" t="s">
        <v>1589</v>
      </c>
      <c r="B438" s="39">
        <f>'Standing'!$R$91</f>
        <v>0</v>
      </c>
      <c r="C438" s="39">
        <f>'Standing'!$R$114</f>
        <v>0</v>
      </c>
      <c r="D438" s="39">
        <f>'Standing'!$R$128</f>
        <v>0</v>
      </c>
      <c r="E438" s="21"/>
      <c r="F438" s="49">
        <f>'Standing'!$R$37</f>
        <v>0</v>
      </c>
      <c r="G438" s="49">
        <f>'Standing'!$R$154</f>
        <v>0</v>
      </c>
      <c r="H438" s="39">
        <f>'Reactive'!$R$34</f>
        <v>0</v>
      </c>
      <c r="I438" s="38">
        <f>IF(I$418&lt;&gt;0,(($B438*B$418+$C438*C$418+$D438*D$418+$H438*H$418))/I$418,0)</f>
        <v>0</v>
      </c>
      <c r="J438" s="43">
        <f>0.01*'Input'!$F$60*(E438*$E$418+F438*$F$418+G438*$G$418)+10*(B438*$B$418+C438*$C$418+D438*$D$418+H438*$H$418)</f>
        <v>0</v>
      </c>
      <c r="K438" s="38">
        <f>IF($I$418&lt;&gt;0,0.1*J438/$I$418,"")</f>
        <v>0</v>
      </c>
      <c r="L438" s="47">
        <f>IF($E$418&lt;&gt;0,J438/$E$418,"")</f>
        <v>0</v>
      </c>
      <c r="M438" s="47">
        <f>IF($F$418&lt;&gt;0,J438/$F$418*100/'Input'!$F$60,"")</f>
        <v>0</v>
      </c>
      <c r="N438" s="17"/>
    </row>
    <row r="439" spans="1:14">
      <c r="A439" s="4" t="s">
        <v>1590</v>
      </c>
      <c r="B439" s="39">
        <f>'Standing'!$S$91</f>
        <v>0</v>
      </c>
      <c r="C439" s="39">
        <f>'Standing'!$S$114</f>
        <v>0</v>
      </c>
      <c r="D439" s="39">
        <f>'Standing'!$S$128</f>
        <v>0</v>
      </c>
      <c r="E439" s="21"/>
      <c r="F439" s="49">
        <f>'Standing'!$S$37</f>
        <v>0</v>
      </c>
      <c r="G439" s="49">
        <f>'Standing'!$S$154</f>
        <v>0</v>
      </c>
      <c r="H439" s="39">
        <f>'Reactive'!$S$34</f>
        <v>0</v>
      </c>
      <c r="I439" s="38">
        <f>IF(I$418&lt;&gt;0,(($B439*B$418+$C439*C$418+$D439*D$418+$H439*H$418))/I$418,0)</f>
        <v>0</v>
      </c>
      <c r="J439" s="43">
        <f>0.01*'Input'!$F$60*(E439*$E$418+F439*$F$418+G439*$G$418)+10*(B439*$B$418+C439*$C$418+D439*$D$418+H439*$H$418)</f>
        <v>0</v>
      </c>
      <c r="K439" s="38">
        <f>IF($I$418&lt;&gt;0,0.1*J439/$I$418,"")</f>
        <v>0</v>
      </c>
      <c r="L439" s="47">
        <f>IF($E$418&lt;&gt;0,J439/$E$418,"")</f>
        <v>0</v>
      </c>
      <c r="M439" s="47">
        <f>IF($F$418&lt;&gt;0,J439/$F$418*100/'Input'!$F$60,"")</f>
        <v>0</v>
      </c>
      <c r="N439" s="17"/>
    </row>
    <row r="440" spans="1:14">
      <c r="A440" s="4" t="s">
        <v>1591</v>
      </c>
      <c r="B440" s="21"/>
      <c r="C440" s="21"/>
      <c r="D440" s="21"/>
      <c r="E440" s="49">
        <f>'Otex'!$B$133</f>
        <v>0</v>
      </c>
      <c r="F440" s="21"/>
      <c r="G440" s="21"/>
      <c r="H440" s="21"/>
      <c r="I440" s="38">
        <f>IF(I$418&lt;&gt;0,(($B440*B$418+$C440*C$418+$D440*D$418+$H440*H$418))/I$418,0)</f>
        <v>0</v>
      </c>
      <c r="J440" s="43">
        <f>0.01*'Input'!$F$60*(E440*$E$418+F440*$F$418+G440*$G$418)+10*(B440*$B$418+C440*$C$418+D440*$D$418+H440*$H$418)</f>
        <v>0</v>
      </c>
      <c r="K440" s="38">
        <f>IF($I$418&lt;&gt;0,0.1*J440/$I$418,"")</f>
        <v>0</v>
      </c>
      <c r="L440" s="47">
        <f>IF($E$418&lt;&gt;0,J440/$E$418,"")</f>
        <v>0</v>
      </c>
      <c r="M440" s="47">
        <f>IF($F$418&lt;&gt;0,J440/$F$418*100/'Input'!$F$60,"")</f>
        <v>0</v>
      </c>
      <c r="N440" s="17"/>
    </row>
    <row r="441" spans="1:14">
      <c r="A441" s="4" t="s">
        <v>1592</v>
      </c>
      <c r="B441" s="21"/>
      <c r="C441" s="21"/>
      <c r="D441" s="21"/>
      <c r="E441" s="49">
        <f>'Otex'!$C$133</f>
        <v>0</v>
      </c>
      <c r="F441" s="21"/>
      <c r="G441" s="21"/>
      <c r="H441" s="21"/>
      <c r="I441" s="38">
        <f>IF(I$418&lt;&gt;0,(($B441*B$418+$C441*C$418+$D441*D$418+$H441*H$418))/I$418,0)</f>
        <v>0</v>
      </c>
      <c r="J441" s="43">
        <f>0.01*'Input'!$F$60*(E441*$E$418+F441*$F$418+G441*$G$418)+10*(B441*$B$418+C441*$C$418+D441*$D$418+H441*$H$418)</f>
        <v>0</v>
      </c>
      <c r="K441" s="38">
        <f>IF($I$418&lt;&gt;0,0.1*J441/$I$418,"")</f>
        <v>0</v>
      </c>
      <c r="L441" s="47">
        <f>IF($E$418&lt;&gt;0,J441/$E$418,"")</f>
        <v>0</v>
      </c>
      <c r="M441" s="47">
        <f>IF($F$418&lt;&gt;0,J441/$F$418*100/'Input'!$F$60,"")</f>
        <v>0</v>
      </c>
      <c r="N441" s="17"/>
    </row>
    <row r="442" spans="1:14">
      <c r="A442" s="4" t="s">
        <v>1593</v>
      </c>
      <c r="B442" s="39">
        <f>'Adder'!$B$277</f>
        <v>0</v>
      </c>
      <c r="C442" s="39">
        <f>'Adder'!$C$277</f>
        <v>0</v>
      </c>
      <c r="D442" s="39">
        <f>'Adder'!$D$277</f>
        <v>0</v>
      </c>
      <c r="E442" s="21"/>
      <c r="F442" s="21"/>
      <c r="G442" s="21"/>
      <c r="H442" s="21"/>
      <c r="I442" s="38">
        <f>IF(I$418&lt;&gt;0,(($B442*B$418+$C442*C$418+$D442*D$418+$H442*H$418))/I$418,0)</f>
        <v>0</v>
      </c>
      <c r="J442" s="43">
        <f>0.01*'Input'!$F$60*(E442*$E$418+F442*$F$418+G442*$G$418)+10*(B442*$B$418+C442*$C$418+D442*$D$418+H442*$H$418)</f>
        <v>0</v>
      </c>
      <c r="K442" s="38">
        <f>IF($I$418&lt;&gt;0,0.1*J442/$I$418,"")</f>
        <v>0</v>
      </c>
      <c r="L442" s="47">
        <f>IF($E$418&lt;&gt;0,J442/$E$418,"")</f>
        <v>0</v>
      </c>
      <c r="M442" s="47">
        <f>IF($F$418&lt;&gt;0,J442/$F$418*100/'Input'!$F$60,"")</f>
        <v>0</v>
      </c>
      <c r="N442" s="17"/>
    </row>
    <row r="443" spans="1:14">
      <c r="A443" s="4" t="s">
        <v>1594</v>
      </c>
      <c r="B443" s="39">
        <f>'Adjust'!$B$90</f>
        <v>0</v>
      </c>
      <c r="C443" s="39">
        <f>'Adjust'!$C$90</f>
        <v>0</v>
      </c>
      <c r="D443" s="39">
        <f>'Adjust'!$D$90</f>
        <v>0</v>
      </c>
      <c r="E443" s="49">
        <f>'Adjust'!$E$90</f>
        <v>0</v>
      </c>
      <c r="F443" s="49">
        <f>'Adjust'!$F$90</f>
        <v>0</v>
      </c>
      <c r="G443" s="49">
        <f>'Adjust'!$G$90</f>
        <v>0</v>
      </c>
      <c r="H443" s="39">
        <f>'Adjust'!$H$90</f>
        <v>0</v>
      </c>
      <c r="I443" s="38">
        <f>IF(I$418&lt;&gt;0,(($B443*B$418+$C443*C$418+$D443*D$418+$H443*H$418))/I$418,0)</f>
        <v>0</v>
      </c>
      <c r="J443" s="43">
        <f>0.01*'Input'!$F$60*(E443*$E$418+F443*$F$418+G443*$G$418)+10*(B443*$B$418+C443*$C$418+D443*$D$418+H443*$H$418)</f>
        <v>0</v>
      </c>
      <c r="K443" s="38">
        <f>IF($I$418&lt;&gt;0,0.1*J443/$I$418,"")</f>
        <v>0</v>
      </c>
      <c r="L443" s="47">
        <f>IF($E$418&lt;&gt;0,J443/$E$418,"")</f>
        <v>0</v>
      </c>
      <c r="M443" s="47">
        <f>IF($F$418&lt;&gt;0,J443/$F$418*100/'Input'!$F$60,"")</f>
        <v>0</v>
      </c>
      <c r="N443" s="17"/>
    </row>
    <row r="445" spans="1:14">
      <c r="A445" s="4" t="s">
        <v>1595</v>
      </c>
      <c r="B445" s="38">
        <f>SUM($B$421:$B$443)</f>
        <v>0</v>
      </c>
      <c r="C445" s="38">
        <f>SUM($C$421:$C$443)</f>
        <v>0</v>
      </c>
      <c r="D445" s="38">
        <f>SUM($D$421:$D$443)</f>
        <v>0</v>
      </c>
      <c r="E445" s="47">
        <f>SUM($E$421:$E$443)</f>
        <v>0</v>
      </c>
      <c r="F445" s="47">
        <f>SUM($F$421:$F$443)</f>
        <v>0</v>
      </c>
      <c r="G445" s="47">
        <f>SUM($G$421:$G$443)</f>
        <v>0</v>
      </c>
      <c r="H445" s="38">
        <f>SUM($H$421:$H$443)</f>
        <v>0</v>
      </c>
      <c r="I445" s="38">
        <f>SUM(I$421:I$443)</f>
        <v>0</v>
      </c>
      <c r="J445" s="43">
        <f>SUM($J$421:$J$443)</f>
        <v>0</v>
      </c>
      <c r="K445" s="38">
        <f>SUM($K$421:$K$443)</f>
        <v>0</v>
      </c>
      <c r="L445" s="47">
        <f>SUM($L$421:$L$443)</f>
        <v>0</v>
      </c>
      <c r="M445" s="47">
        <f>SUM($M$421:$M$443)</f>
        <v>0</v>
      </c>
      <c r="N445" s="17"/>
    </row>
    <row r="447" spans="1:14" ht="21" customHeight="1">
      <c r="A447" s="1" t="s">
        <v>211</v>
      </c>
    </row>
    <row r="449" spans="1:14">
      <c r="B449" s="15" t="s">
        <v>242</v>
      </c>
      <c r="C449" s="15" t="s">
        <v>243</v>
      </c>
      <c r="D449" s="15" t="s">
        <v>244</v>
      </c>
      <c r="E449" s="15" t="s">
        <v>245</v>
      </c>
      <c r="F449" s="15" t="s">
        <v>246</v>
      </c>
      <c r="G449" s="15" t="s">
        <v>247</v>
      </c>
      <c r="H449" s="15" t="s">
        <v>248</v>
      </c>
      <c r="I449" s="15" t="s">
        <v>1576</v>
      </c>
      <c r="J449" s="15" t="s">
        <v>1577</v>
      </c>
    </row>
    <row r="450" spans="1:14">
      <c r="A450" s="4" t="s">
        <v>211</v>
      </c>
      <c r="B450" s="45">
        <f>'Loads'!B$347</f>
        <v>0</v>
      </c>
      <c r="C450" s="45">
        <f>'Loads'!C$347</f>
        <v>0</v>
      </c>
      <c r="D450" s="45">
        <f>'Loads'!D$347</f>
        <v>0</v>
      </c>
      <c r="E450" s="45">
        <f>'Loads'!E$347</f>
        <v>0</v>
      </c>
      <c r="F450" s="45">
        <f>'Loads'!F$347</f>
        <v>0</v>
      </c>
      <c r="G450" s="45">
        <f>'Loads'!G$347</f>
        <v>0</v>
      </c>
      <c r="H450" s="45">
        <f>'Loads'!H$347</f>
        <v>0</v>
      </c>
      <c r="I450" s="45">
        <f>'Multi'!B$141</f>
        <v>0</v>
      </c>
      <c r="J450" s="38">
        <f>IF(E450,I450/E450,"")</f>
        <v>0</v>
      </c>
      <c r="K450" s="17"/>
    </row>
    <row r="452" spans="1:14">
      <c r="B452" s="15" t="s">
        <v>1384</v>
      </c>
      <c r="C452" s="15" t="s">
        <v>1385</v>
      </c>
      <c r="D452" s="15" t="s">
        <v>1386</v>
      </c>
      <c r="E452" s="15" t="s">
        <v>1387</v>
      </c>
      <c r="F452" s="15" t="s">
        <v>1388</v>
      </c>
      <c r="G452" s="15" t="s">
        <v>1389</v>
      </c>
      <c r="H452" s="15" t="s">
        <v>1141</v>
      </c>
      <c r="I452" s="15" t="s">
        <v>1547</v>
      </c>
      <c r="J452" s="15" t="s">
        <v>1578</v>
      </c>
      <c r="K452" s="15" t="s">
        <v>1545</v>
      </c>
      <c r="L452" s="15" t="s">
        <v>1579</v>
      </c>
      <c r="M452" s="15" t="s">
        <v>1596</v>
      </c>
    </row>
    <row r="453" spans="1:14">
      <c r="A453" s="4" t="s">
        <v>483</v>
      </c>
      <c r="B453" s="39">
        <f>'Standing'!$C$92</f>
        <v>0</v>
      </c>
      <c r="C453" s="39">
        <f>'Standing'!$C$115</f>
        <v>0</v>
      </c>
      <c r="D453" s="39">
        <f>'Standing'!$C$129</f>
        <v>0</v>
      </c>
      <c r="E453" s="21"/>
      <c r="F453" s="49">
        <f>'Standing'!$C$38</f>
        <v>0</v>
      </c>
      <c r="G453" s="49">
        <f>'Standing'!$C$155</f>
        <v>0</v>
      </c>
      <c r="H453" s="39">
        <f>'Reactive'!$C$35</f>
        <v>0</v>
      </c>
      <c r="I453" s="38">
        <f>IF(I$450&lt;&gt;0,(($B453*B$450+$C453*C$450+$D453*D$450+$H453*H$450))/I$450,0)</f>
        <v>0</v>
      </c>
      <c r="J453" s="43">
        <f>0.01*'Input'!$F$60*(E453*$E$450+F453*$F$450+G453*$G$450)+10*(B453*$B$450+C453*$C$450+D453*$D$450+H453*$H$450)</f>
        <v>0</v>
      </c>
      <c r="K453" s="38">
        <f>IF($I$450&lt;&gt;0,0.1*J453/$I$450,"")</f>
        <v>0</v>
      </c>
      <c r="L453" s="47">
        <f>IF($E$450&lt;&gt;0,J453/$E$450,"")</f>
        <v>0</v>
      </c>
      <c r="M453" s="47">
        <f>IF($F$450&lt;&gt;0,J453/$F$450*100/'Input'!$F$60,"")</f>
        <v>0</v>
      </c>
      <c r="N453" s="17"/>
    </row>
    <row r="454" spans="1:14">
      <c r="A454" s="4" t="s">
        <v>484</v>
      </c>
      <c r="B454" s="39">
        <f>'Standing'!$D$92</f>
        <v>0</v>
      </c>
      <c r="C454" s="39">
        <f>'Standing'!$D$115</f>
        <v>0</v>
      </c>
      <c r="D454" s="39">
        <f>'Standing'!$D$129</f>
        <v>0</v>
      </c>
      <c r="E454" s="21"/>
      <c r="F454" s="49">
        <f>'Standing'!$D$38</f>
        <v>0</v>
      </c>
      <c r="G454" s="49">
        <f>'Standing'!$D$155</f>
        <v>0</v>
      </c>
      <c r="H454" s="39">
        <f>'Reactive'!$D$35</f>
        <v>0</v>
      </c>
      <c r="I454" s="38">
        <f>IF(I$450&lt;&gt;0,(($B454*B$450+$C454*C$450+$D454*D$450+$H454*H$450))/I$450,0)</f>
        <v>0</v>
      </c>
      <c r="J454" s="43">
        <f>0.01*'Input'!$F$60*(E454*$E$450+F454*$F$450+G454*$G$450)+10*(B454*$B$450+C454*$C$450+D454*$D$450+H454*$H$450)</f>
        <v>0</v>
      </c>
      <c r="K454" s="38">
        <f>IF($I$450&lt;&gt;0,0.1*J454/$I$450,"")</f>
        <v>0</v>
      </c>
      <c r="L454" s="47">
        <f>IF($E$450&lt;&gt;0,J454/$E$450,"")</f>
        <v>0</v>
      </c>
      <c r="M454" s="47">
        <f>IF($F$450&lt;&gt;0,J454/$F$450*100/'Input'!$F$60,"")</f>
        <v>0</v>
      </c>
      <c r="N454" s="17"/>
    </row>
    <row r="455" spans="1:14">
      <c r="A455" s="4" t="s">
        <v>485</v>
      </c>
      <c r="B455" s="39">
        <f>'Standing'!$E$92</f>
        <v>0</v>
      </c>
      <c r="C455" s="39">
        <f>'Standing'!$E$115</f>
        <v>0</v>
      </c>
      <c r="D455" s="39">
        <f>'Standing'!$E$129</f>
        <v>0</v>
      </c>
      <c r="E455" s="21"/>
      <c r="F455" s="49">
        <f>'Standing'!$E$38</f>
        <v>0</v>
      </c>
      <c r="G455" s="49">
        <f>'Standing'!$E$155</f>
        <v>0</v>
      </c>
      <c r="H455" s="39">
        <f>'Reactive'!$E$35</f>
        <v>0</v>
      </c>
      <c r="I455" s="38">
        <f>IF(I$450&lt;&gt;0,(($B455*B$450+$C455*C$450+$D455*D$450+$H455*H$450))/I$450,0)</f>
        <v>0</v>
      </c>
      <c r="J455" s="43">
        <f>0.01*'Input'!$F$60*(E455*$E$450+F455*$F$450+G455*$G$450)+10*(B455*$B$450+C455*$C$450+D455*$D$450+H455*$H$450)</f>
        <v>0</v>
      </c>
      <c r="K455" s="38">
        <f>IF($I$450&lt;&gt;0,0.1*J455/$I$450,"")</f>
        <v>0</v>
      </c>
      <c r="L455" s="47">
        <f>IF($E$450&lt;&gt;0,J455/$E$450,"")</f>
        <v>0</v>
      </c>
      <c r="M455" s="47">
        <f>IF($F$450&lt;&gt;0,J455/$F$450*100/'Input'!$F$60,"")</f>
        <v>0</v>
      </c>
      <c r="N455" s="17"/>
    </row>
    <row r="456" spans="1:14">
      <c r="A456" s="4" t="s">
        <v>486</v>
      </c>
      <c r="B456" s="39">
        <f>'Standing'!$F$92</f>
        <v>0</v>
      </c>
      <c r="C456" s="39">
        <f>'Standing'!$F$115</f>
        <v>0</v>
      </c>
      <c r="D456" s="39">
        <f>'Standing'!$F$129</f>
        <v>0</v>
      </c>
      <c r="E456" s="21"/>
      <c r="F456" s="49">
        <f>'Standing'!$F$38</f>
        <v>0</v>
      </c>
      <c r="G456" s="49">
        <f>'Standing'!$F$155</f>
        <v>0</v>
      </c>
      <c r="H456" s="39">
        <f>'Reactive'!$F$35</f>
        <v>0</v>
      </c>
      <c r="I456" s="38">
        <f>IF(I$450&lt;&gt;0,(($B456*B$450+$C456*C$450+$D456*D$450+$H456*H$450))/I$450,0)</f>
        <v>0</v>
      </c>
      <c r="J456" s="43">
        <f>0.01*'Input'!$F$60*(E456*$E$450+F456*$F$450+G456*$G$450)+10*(B456*$B$450+C456*$C$450+D456*$D$450+H456*$H$450)</f>
        <v>0</v>
      </c>
      <c r="K456" s="38">
        <f>IF($I$450&lt;&gt;0,0.1*J456/$I$450,"")</f>
        <v>0</v>
      </c>
      <c r="L456" s="47">
        <f>IF($E$450&lt;&gt;0,J456/$E$450,"")</f>
        <v>0</v>
      </c>
      <c r="M456" s="47">
        <f>IF($F$450&lt;&gt;0,J456/$F$450*100/'Input'!$F$60,"")</f>
        <v>0</v>
      </c>
      <c r="N456" s="17"/>
    </row>
    <row r="457" spans="1:14">
      <c r="A457" s="4" t="s">
        <v>487</v>
      </c>
      <c r="B457" s="39">
        <f>'Standing'!$G$92</f>
        <v>0</v>
      </c>
      <c r="C457" s="39">
        <f>'Standing'!$G$115</f>
        <v>0</v>
      </c>
      <c r="D457" s="39">
        <f>'Standing'!$G$129</f>
        <v>0</v>
      </c>
      <c r="E457" s="21"/>
      <c r="F457" s="49">
        <f>'Standing'!$G$38</f>
        <v>0</v>
      </c>
      <c r="G457" s="49">
        <f>'Standing'!$G$155</f>
        <v>0</v>
      </c>
      <c r="H457" s="39">
        <f>'Reactive'!$G$35</f>
        <v>0</v>
      </c>
      <c r="I457" s="38">
        <f>IF(I$450&lt;&gt;0,(($B457*B$450+$C457*C$450+$D457*D$450+$H457*H$450))/I$450,0)</f>
        <v>0</v>
      </c>
      <c r="J457" s="43">
        <f>0.01*'Input'!$F$60*(E457*$E$450+F457*$F$450+G457*$G$450)+10*(B457*$B$450+C457*$C$450+D457*$D$450+H457*$H$450)</f>
        <v>0</v>
      </c>
      <c r="K457" s="38">
        <f>IF($I$450&lt;&gt;0,0.1*J457/$I$450,"")</f>
        <v>0</v>
      </c>
      <c r="L457" s="47">
        <f>IF($E$450&lt;&gt;0,J457/$E$450,"")</f>
        <v>0</v>
      </c>
      <c r="M457" s="47">
        <f>IF($F$450&lt;&gt;0,J457/$F$450*100/'Input'!$F$60,"")</f>
        <v>0</v>
      </c>
      <c r="N457" s="17"/>
    </row>
    <row r="458" spans="1:14">
      <c r="A458" s="4" t="s">
        <v>488</v>
      </c>
      <c r="B458" s="39">
        <f>'Standing'!$H$92</f>
        <v>0</v>
      </c>
      <c r="C458" s="39">
        <f>'Standing'!$H$115</f>
        <v>0</v>
      </c>
      <c r="D458" s="39">
        <f>'Standing'!$H$129</f>
        <v>0</v>
      </c>
      <c r="E458" s="21"/>
      <c r="F458" s="49">
        <f>'Standing'!$H$38</f>
        <v>0</v>
      </c>
      <c r="G458" s="49">
        <f>'Standing'!$H$155</f>
        <v>0</v>
      </c>
      <c r="H458" s="39">
        <f>'Reactive'!$H$35</f>
        <v>0</v>
      </c>
      <c r="I458" s="38">
        <f>IF(I$450&lt;&gt;0,(($B458*B$450+$C458*C$450+$D458*D$450+$H458*H$450))/I$450,0)</f>
        <v>0</v>
      </c>
      <c r="J458" s="43">
        <f>0.01*'Input'!$F$60*(E458*$E$450+F458*$F$450+G458*$G$450)+10*(B458*$B$450+C458*$C$450+D458*$D$450+H458*$H$450)</f>
        <v>0</v>
      </c>
      <c r="K458" s="38">
        <f>IF($I$450&lt;&gt;0,0.1*J458/$I$450,"")</f>
        <v>0</v>
      </c>
      <c r="L458" s="47">
        <f>IF($E$450&lt;&gt;0,J458/$E$450,"")</f>
        <v>0</v>
      </c>
      <c r="M458" s="47">
        <f>IF($F$450&lt;&gt;0,J458/$F$450*100/'Input'!$F$60,"")</f>
        <v>0</v>
      </c>
      <c r="N458" s="17"/>
    </row>
    <row r="459" spans="1:14">
      <c r="A459" s="4" t="s">
        <v>489</v>
      </c>
      <c r="B459" s="39">
        <f>'Standing'!$I$92</f>
        <v>0</v>
      </c>
      <c r="C459" s="39">
        <f>'Standing'!$I$115</f>
        <v>0</v>
      </c>
      <c r="D459" s="39">
        <f>'Standing'!$I$129</f>
        <v>0</v>
      </c>
      <c r="E459" s="21"/>
      <c r="F459" s="49">
        <f>'Standing'!$I$38</f>
        <v>0</v>
      </c>
      <c r="G459" s="49">
        <f>'Standing'!$I$155</f>
        <v>0</v>
      </c>
      <c r="H459" s="39">
        <f>'Reactive'!$I$35</f>
        <v>0</v>
      </c>
      <c r="I459" s="38">
        <f>IF(I$450&lt;&gt;0,(($B459*B$450+$C459*C$450+$D459*D$450+$H459*H$450))/I$450,0)</f>
        <v>0</v>
      </c>
      <c r="J459" s="43">
        <f>0.01*'Input'!$F$60*(E459*$E$450+F459*$F$450+G459*$G$450)+10*(B459*$B$450+C459*$C$450+D459*$D$450+H459*$H$450)</f>
        <v>0</v>
      </c>
      <c r="K459" s="38">
        <f>IF($I$450&lt;&gt;0,0.1*J459/$I$450,"")</f>
        <v>0</v>
      </c>
      <c r="L459" s="47">
        <f>IF($E$450&lt;&gt;0,J459/$E$450,"")</f>
        <v>0</v>
      </c>
      <c r="M459" s="47">
        <f>IF($F$450&lt;&gt;0,J459/$F$450*100/'Input'!$F$60,"")</f>
        <v>0</v>
      </c>
      <c r="N459" s="17"/>
    </row>
    <row r="460" spans="1:14">
      <c r="A460" s="4" t="s">
        <v>490</v>
      </c>
      <c r="B460" s="39">
        <f>'Standing'!$J$92</f>
        <v>0</v>
      </c>
      <c r="C460" s="39">
        <f>'Standing'!$J$115</f>
        <v>0</v>
      </c>
      <c r="D460" s="39">
        <f>'Standing'!$J$129</f>
        <v>0</v>
      </c>
      <c r="E460" s="21"/>
      <c r="F460" s="49">
        <f>'Standing'!$J$38</f>
        <v>0</v>
      </c>
      <c r="G460" s="49">
        <f>'Standing'!$J$155</f>
        <v>0</v>
      </c>
      <c r="H460" s="39">
        <f>'Reactive'!$J$35</f>
        <v>0</v>
      </c>
      <c r="I460" s="38">
        <f>IF(I$450&lt;&gt;0,(($B460*B$450+$C460*C$450+$D460*D$450+$H460*H$450))/I$450,0)</f>
        <v>0</v>
      </c>
      <c r="J460" s="43">
        <f>0.01*'Input'!$F$60*(E460*$E$450+F460*$F$450+G460*$G$450)+10*(B460*$B$450+C460*$C$450+D460*$D$450+H460*$H$450)</f>
        <v>0</v>
      </c>
      <c r="K460" s="38">
        <f>IF($I$450&lt;&gt;0,0.1*J460/$I$450,"")</f>
        <v>0</v>
      </c>
      <c r="L460" s="47">
        <f>IF($E$450&lt;&gt;0,J460/$E$450,"")</f>
        <v>0</v>
      </c>
      <c r="M460" s="47">
        <f>IF($F$450&lt;&gt;0,J460/$F$450*100/'Input'!$F$60,"")</f>
        <v>0</v>
      </c>
      <c r="N460" s="17"/>
    </row>
    <row r="461" spans="1:14">
      <c r="A461" s="4" t="s">
        <v>1580</v>
      </c>
      <c r="B461" s="21"/>
      <c r="C461" s="21"/>
      <c r="D461" s="21"/>
      <c r="E461" s="49">
        <f>'SM'!$B$131</f>
        <v>0</v>
      </c>
      <c r="F461" s="21"/>
      <c r="G461" s="21"/>
      <c r="H461" s="21"/>
      <c r="I461" s="38">
        <f>IF(I$450&lt;&gt;0,(($B461*B$450+$C461*C$450+$D461*D$450+$H461*H$450))/I$450,0)</f>
        <v>0</v>
      </c>
      <c r="J461" s="43">
        <f>0.01*'Input'!$F$60*(E461*$E$450+F461*$F$450+G461*$G$450)+10*(B461*$B$450+C461*$C$450+D461*$D$450+H461*$H$450)</f>
        <v>0</v>
      </c>
      <c r="K461" s="38">
        <f>IF($I$450&lt;&gt;0,0.1*J461/$I$450,"")</f>
        <v>0</v>
      </c>
      <c r="L461" s="47">
        <f>IF($E$450&lt;&gt;0,J461/$E$450,"")</f>
        <v>0</v>
      </c>
      <c r="M461" s="47">
        <f>IF($F$450&lt;&gt;0,J461/$F$450*100/'Input'!$F$60,"")</f>
        <v>0</v>
      </c>
      <c r="N461" s="17"/>
    </row>
    <row r="462" spans="1:14">
      <c r="A462" s="4" t="s">
        <v>1581</v>
      </c>
      <c r="B462" s="21"/>
      <c r="C462" s="21"/>
      <c r="D462" s="21"/>
      <c r="E462" s="49">
        <f>'SM'!$C$131</f>
        <v>0</v>
      </c>
      <c r="F462" s="21"/>
      <c r="G462" s="21"/>
      <c r="H462" s="21"/>
      <c r="I462" s="38">
        <f>IF(I$450&lt;&gt;0,(($B462*B$450+$C462*C$450+$D462*D$450+$H462*H$450))/I$450,0)</f>
        <v>0</v>
      </c>
      <c r="J462" s="43">
        <f>0.01*'Input'!$F$60*(E462*$E$450+F462*$F$450+G462*$G$450)+10*(B462*$B$450+C462*$C$450+D462*$D$450+H462*$H$450)</f>
        <v>0</v>
      </c>
      <c r="K462" s="38">
        <f>IF($I$450&lt;&gt;0,0.1*J462/$I$450,"")</f>
        <v>0</v>
      </c>
      <c r="L462" s="47">
        <f>IF($E$450&lt;&gt;0,J462/$E$450,"")</f>
        <v>0</v>
      </c>
      <c r="M462" s="47">
        <f>IF($F$450&lt;&gt;0,J462/$F$450*100/'Input'!$F$60,"")</f>
        <v>0</v>
      </c>
      <c r="N462" s="17"/>
    </row>
    <row r="463" spans="1:14">
      <c r="A463" s="4" t="s">
        <v>1582</v>
      </c>
      <c r="B463" s="39">
        <f>'Standing'!$K$92</f>
        <v>0</v>
      </c>
      <c r="C463" s="39">
        <f>'Standing'!$K$115</f>
        <v>0</v>
      </c>
      <c r="D463" s="39">
        <f>'Standing'!$K$129</f>
        <v>0</v>
      </c>
      <c r="E463" s="21"/>
      <c r="F463" s="49">
        <f>'Standing'!$K$38</f>
        <v>0</v>
      </c>
      <c r="G463" s="49">
        <f>'Standing'!$K$155</f>
        <v>0</v>
      </c>
      <c r="H463" s="39">
        <f>'Reactive'!$K$35</f>
        <v>0</v>
      </c>
      <c r="I463" s="38">
        <f>IF(I$450&lt;&gt;0,(($B463*B$450+$C463*C$450+$D463*D$450+$H463*H$450))/I$450,0)</f>
        <v>0</v>
      </c>
      <c r="J463" s="43">
        <f>0.01*'Input'!$F$60*(E463*$E$450+F463*$F$450+G463*$G$450)+10*(B463*$B$450+C463*$C$450+D463*$D$450+H463*$H$450)</f>
        <v>0</v>
      </c>
      <c r="K463" s="38">
        <f>IF($I$450&lt;&gt;0,0.1*J463/$I$450,"")</f>
        <v>0</v>
      </c>
      <c r="L463" s="47">
        <f>IF($E$450&lt;&gt;0,J463/$E$450,"")</f>
        <v>0</v>
      </c>
      <c r="M463" s="47">
        <f>IF($F$450&lt;&gt;0,J463/$F$450*100/'Input'!$F$60,"")</f>
        <v>0</v>
      </c>
      <c r="N463" s="17"/>
    </row>
    <row r="464" spans="1:14">
      <c r="A464" s="4" t="s">
        <v>1583</v>
      </c>
      <c r="B464" s="39">
        <f>'Standing'!$L$92</f>
        <v>0</v>
      </c>
      <c r="C464" s="39">
        <f>'Standing'!$L$115</f>
        <v>0</v>
      </c>
      <c r="D464" s="39">
        <f>'Standing'!$L$129</f>
        <v>0</v>
      </c>
      <c r="E464" s="21"/>
      <c r="F464" s="49">
        <f>'Standing'!$L$38</f>
        <v>0</v>
      </c>
      <c r="G464" s="49">
        <f>'Standing'!$L$155</f>
        <v>0</v>
      </c>
      <c r="H464" s="39">
        <f>'Reactive'!$L$35</f>
        <v>0</v>
      </c>
      <c r="I464" s="38">
        <f>IF(I$450&lt;&gt;0,(($B464*B$450+$C464*C$450+$D464*D$450+$H464*H$450))/I$450,0)</f>
        <v>0</v>
      </c>
      <c r="J464" s="43">
        <f>0.01*'Input'!$F$60*(E464*$E$450+F464*$F$450+G464*$G$450)+10*(B464*$B$450+C464*$C$450+D464*$D$450+H464*$H$450)</f>
        <v>0</v>
      </c>
      <c r="K464" s="38">
        <f>IF($I$450&lt;&gt;0,0.1*J464/$I$450,"")</f>
        <v>0</v>
      </c>
      <c r="L464" s="47">
        <f>IF($E$450&lt;&gt;0,J464/$E$450,"")</f>
        <v>0</v>
      </c>
      <c r="M464" s="47">
        <f>IF($F$450&lt;&gt;0,J464/$F$450*100/'Input'!$F$60,"")</f>
        <v>0</v>
      </c>
      <c r="N464" s="17"/>
    </row>
    <row r="465" spans="1:14">
      <c r="A465" s="4" t="s">
        <v>1584</v>
      </c>
      <c r="B465" s="39">
        <f>'Standing'!$M$92</f>
        <v>0</v>
      </c>
      <c r="C465" s="39">
        <f>'Standing'!$M$115</f>
        <v>0</v>
      </c>
      <c r="D465" s="39">
        <f>'Standing'!$M$129</f>
        <v>0</v>
      </c>
      <c r="E465" s="21"/>
      <c r="F465" s="49">
        <f>'Standing'!$M$38</f>
        <v>0</v>
      </c>
      <c r="G465" s="49">
        <f>'Standing'!$M$155</f>
        <v>0</v>
      </c>
      <c r="H465" s="39">
        <f>'Reactive'!$M$35</f>
        <v>0</v>
      </c>
      <c r="I465" s="38">
        <f>IF(I$450&lt;&gt;0,(($B465*B$450+$C465*C$450+$D465*D$450+$H465*H$450))/I$450,0)</f>
        <v>0</v>
      </c>
      <c r="J465" s="43">
        <f>0.01*'Input'!$F$60*(E465*$E$450+F465*$F$450+G465*$G$450)+10*(B465*$B$450+C465*$C$450+D465*$D$450+H465*$H$450)</f>
        <v>0</v>
      </c>
      <c r="K465" s="38">
        <f>IF($I$450&lt;&gt;0,0.1*J465/$I$450,"")</f>
        <v>0</v>
      </c>
      <c r="L465" s="47">
        <f>IF($E$450&lt;&gt;0,J465/$E$450,"")</f>
        <v>0</v>
      </c>
      <c r="M465" s="47">
        <f>IF($F$450&lt;&gt;0,J465/$F$450*100/'Input'!$F$60,"")</f>
        <v>0</v>
      </c>
      <c r="N465" s="17"/>
    </row>
    <row r="466" spans="1:14">
      <c r="A466" s="4" t="s">
        <v>1585</v>
      </c>
      <c r="B466" s="39">
        <f>'Standing'!$N$92</f>
        <v>0</v>
      </c>
      <c r="C466" s="39">
        <f>'Standing'!$N$115</f>
        <v>0</v>
      </c>
      <c r="D466" s="39">
        <f>'Standing'!$N$129</f>
        <v>0</v>
      </c>
      <c r="E466" s="21"/>
      <c r="F466" s="49">
        <f>'Standing'!$N$38</f>
        <v>0</v>
      </c>
      <c r="G466" s="49">
        <f>'Standing'!$N$155</f>
        <v>0</v>
      </c>
      <c r="H466" s="39">
        <f>'Reactive'!$N$35</f>
        <v>0</v>
      </c>
      <c r="I466" s="38">
        <f>IF(I$450&lt;&gt;0,(($B466*B$450+$C466*C$450+$D466*D$450+$H466*H$450))/I$450,0)</f>
        <v>0</v>
      </c>
      <c r="J466" s="43">
        <f>0.01*'Input'!$F$60*(E466*$E$450+F466*$F$450+G466*$G$450)+10*(B466*$B$450+C466*$C$450+D466*$D$450+H466*$H$450)</f>
        <v>0</v>
      </c>
      <c r="K466" s="38">
        <f>IF($I$450&lt;&gt;0,0.1*J466/$I$450,"")</f>
        <v>0</v>
      </c>
      <c r="L466" s="47">
        <f>IF($E$450&lt;&gt;0,J466/$E$450,"")</f>
        <v>0</v>
      </c>
      <c r="M466" s="47">
        <f>IF($F$450&lt;&gt;0,J466/$F$450*100/'Input'!$F$60,"")</f>
        <v>0</v>
      </c>
      <c r="N466" s="17"/>
    </row>
    <row r="467" spans="1:14">
      <c r="A467" s="4" t="s">
        <v>1586</v>
      </c>
      <c r="B467" s="39">
        <f>'Standing'!$O$92</f>
        <v>0</v>
      </c>
      <c r="C467" s="39">
        <f>'Standing'!$O$115</f>
        <v>0</v>
      </c>
      <c r="D467" s="39">
        <f>'Standing'!$O$129</f>
        <v>0</v>
      </c>
      <c r="E467" s="21"/>
      <c r="F467" s="49">
        <f>'Standing'!$O$38</f>
        <v>0</v>
      </c>
      <c r="G467" s="49">
        <f>'Standing'!$O$155</f>
        <v>0</v>
      </c>
      <c r="H467" s="39">
        <f>'Reactive'!$O$35</f>
        <v>0</v>
      </c>
      <c r="I467" s="38">
        <f>IF(I$450&lt;&gt;0,(($B467*B$450+$C467*C$450+$D467*D$450+$H467*H$450))/I$450,0)</f>
        <v>0</v>
      </c>
      <c r="J467" s="43">
        <f>0.01*'Input'!$F$60*(E467*$E$450+F467*$F$450+G467*$G$450)+10*(B467*$B$450+C467*$C$450+D467*$D$450+H467*$H$450)</f>
        <v>0</v>
      </c>
      <c r="K467" s="38">
        <f>IF($I$450&lt;&gt;0,0.1*J467/$I$450,"")</f>
        <v>0</v>
      </c>
      <c r="L467" s="47">
        <f>IF($E$450&lt;&gt;0,J467/$E$450,"")</f>
        <v>0</v>
      </c>
      <c r="M467" s="47">
        <f>IF($F$450&lt;&gt;0,J467/$F$450*100/'Input'!$F$60,"")</f>
        <v>0</v>
      </c>
      <c r="N467" s="17"/>
    </row>
    <row r="468" spans="1:14">
      <c r="A468" s="4" t="s">
        <v>1587</v>
      </c>
      <c r="B468" s="39">
        <f>'Standing'!$P$92</f>
        <v>0</v>
      </c>
      <c r="C468" s="39">
        <f>'Standing'!$P$115</f>
        <v>0</v>
      </c>
      <c r="D468" s="39">
        <f>'Standing'!$P$129</f>
        <v>0</v>
      </c>
      <c r="E468" s="21"/>
      <c r="F468" s="49">
        <f>'Standing'!$P$38</f>
        <v>0</v>
      </c>
      <c r="G468" s="49">
        <f>'Standing'!$P$155</f>
        <v>0</v>
      </c>
      <c r="H468" s="39">
        <f>'Reactive'!$P$35</f>
        <v>0</v>
      </c>
      <c r="I468" s="38">
        <f>IF(I$450&lt;&gt;0,(($B468*B$450+$C468*C$450+$D468*D$450+$H468*H$450))/I$450,0)</f>
        <v>0</v>
      </c>
      <c r="J468" s="43">
        <f>0.01*'Input'!$F$60*(E468*$E$450+F468*$F$450+G468*$G$450)+10*(B468*$B$450+C468*$C$450+D468*$D$450+H468*$H$450)</f>
        <v>0</v>
      </c>
      <c r="K468" s="38">
        <f>IF($I$450&lt;&gt;0,0.1*J468/$I$450,"")</f>
        <v>0</v>
      </c>
      <c r="L468" s="47">
        <f>IF($E$450&lt;&gt;0,J468/$E$450,"")</f>
        <v>0</v>
      </c>
      <c r="M468" s="47">
        <f>IF($F$450&lt;&gt;0,J468/$F$450*100/'Input'!$F$60,"")</f>
        <v>0</v>
      </c>
      <c r="N468" s="17"/>
    </row>
    <row r="469" spans="1:14">
      <c r="A469" s="4" t="s">
        <v>1588</v>
      </c>
      <c r="B469" s="39">
        <f>'Standing'!$Q$92</f>
        <v>0</v>
      </c>
      <c r="C469" s="39">
        <f>'Standing'!$Q$115</f>
        <v>0</v>
      </c>
      <c r="D469" s="39">
        <f>'Standing'!$Q$129</f>
        <v>0</v>
      </c>
      <c r="E469" s="21"/>
      <c r="F469" s="49">
        <f>'Standing'!$Q$38</f>
        <v>0</v>
      </c>
      <c r="G469" s="49">
        <f>'Standing'!$Q$155</f>
        <v>0</v>
      </c>
      <c r="H469" s="39">
        <f>'Reactive'!$Q$35</f>
        <v>0</v>
      </c>
      <c r="I469" s="38">
        <f>IF(I$450&lt;&gt;0,(($B469*B$450+$C469*C$450+$D469*D$450+$H469*H$450))/I$450,0)</f>
        <v>0</v>
      </c>
      <c r="J469" s="43">
        <f>0.01*'Input'!$F$60*(E469*$E$450+F469*$F$450+G469*$G$450)+10*(B469*$B$450+C469*$C$450+D469*$D$450+H469*$H$450)</f>
        <v>0</v>
      </c>
      <c r="K469" s="38">
        <f>IF($I$450&lt;&gt;0,0.1*J469/$I$450,"")</f>
        <v>0</v>
      </c>
      <c r="L469" s="47">
        <f>IF($E$450&lt;&gt;0,J469/$E$450,"")</f>
        <v>0</v>
      </c>
      <c r="M469" s="47">
        <f>IF($F$450&lt;&gt;0,J469/$F$450*100/'Input'!$F$60,"")</f>
        <v>0</v>
      </c>
      <c r="N469" s="17"/>
    </row>
    <row r="470" spans="1:14">
      <c r="A470" s="4" t="s">
        <v>1589</v>
      </c>
      <c r="B470" s="39">
        <f>'Standing'!$R$92</f>
        <v>0</v>
      </c>
      <c r="C470" s="39">
        <f>'Standing'!$R$115</f>
        <v>0</v>
      </c>
      <c r="D470" s="39">
        <f>'Standing'!$R$129</f>
        <v>0</v>
      </c>
      <c r="E470" s="21"/>
      <c r="F470" s="49">
        <f>'Standing'!$R$38</f>
        <v>0</v>
      </c>
      <c r="G470" s="49">
        <f>'Standing'!$R$155</f>
        <v>0</v>
      </c>
      <c r="H470" s="39">
        <f>'Reactive'!$R$35</f>
        <v>0</v>
      </c>
      <c r="I470" s="38">
        <f>IF(I$450&lt;&gt;0,(($B470*B$450+$C470*C$450+$D470*D$450+$H470*H$450))/I$450,0)</f>
        <v>0</v>
      </c>
      <c r="J470" s="43">
        <f>0.01*'Input'!$F$60*(E470*$E$450+F470*$F$450+G470*$G$450)+10*(B470*$B$450+C470*$C$450+D470*$D$450+H470*$H$450)</f>
        <v>0</v>
      </c>
      <c r="K470" s="38">
        <f>IF($I$450&lt;&gt;0,0.1*J470/$I$450,"")</f>
        <v>0</v>
      </c>
      <c r="L470" s="47">
        <f>IF($E$450&lt;&gt;0,J470/$E$450,"")</f>
        <v>0</v>
      </c>
      <c r="M470" s="47">
        <f>IF($F$450&lt;&gt;0,J470/$F$450*100/'Input'!$F$60,"")</f>
        <v>0</v>
      </c>
      <c r="N470" s="17"/>
    </row>
    <row r="471" spans="1:14">
      <c r="A471" s="4" t="s">
        <v>1590</v>
      </c>
      <c r="B471" s="39">
        <f>'Standing'!$S$92</f>
        <v>0</v>
      </c>
      <c r="C471" s="39">
        <f>'Standing'!$S$115</f>
        <v>0</v>
      </c>
      <c r="D471" s="39">
        <f>'Standing'!$S$129</f>
        <v>0</v>
      </c>
      <c r="E471" s="21"/>
      <c r="F471" s="49">
        <f>'Standing'!$S$38</f>
        <v>0</v>
      </c>
      <c r="G471" s="49">
        <f>'Standing'!$S$155</f>
        <v>0</v>
      </c>
      <c r="H471" s="39">
        <f>'Reactive'!$S$35</f>
        <v>0</v>
      </c>
      <c r="I471" s="38">
        <f>IF(I$450&lt;&gt;0,(($B471*B$450+$C471*C$450+$D471*D$450+$H471*H$450))/I$450,0)</f>
        <v>0</v>
      </c>
      <c r="J471" s="43">
        <f>0.01*'Input'!$F$60*(E471*$E$450+F471*$F$450+G471*$G$450)+10*(B471*$B$450+C471*$C$450+D471*$D$450+H471*$H$450)</f>
        <v>0</v>
      </c>
      <c r="K471" s="38">
        <f>IF($I$450&lt;&gt;0,0.1*J471/$I$450,"")</f>
        <v>0</v>
      </c>
      <c r="L471" s="47">
        <f>IF($E$450&lt;&gt;0,J471/$E$450,"")</f>
        <v>0</v>
      </c>
      <c r="M471" s="47">
        <f>IF($F$450&lt;&gt;0,J471/$F$450*100/'Input'!$F$60,"")</f>
        <v>0</v>
      </c>
      <c r="N471" s="17"/>
    </row>
    <row r="472" spans="1:14">
      <c r="A472" s="4" t="s">
        <v>1591</v>
      </c>
      <c r="B472" s="21"/>
      <c r="C472" s="21"/>
      <c r="D472" s="21"/>
      <c r="E472" s="49">
        <f>'Otex'!$B$134</f>
        <v>0</v>
      </c>
      <c r="F472" s="21"/>
      <c r="G472" s="21"/>
      <c r="H472" s="21"/>
      <c r="I472" s="38">
        <f>IF(I$450&lt;&gt;0,(($B472*B$450+$C472*C$450+$D472*D$450+$H472*H$450))/I$450,0)</f>
        <v>0</v>
      </c>
      <c r="J472" s="43">
        <f>0.01*'Input'!$F$60*(E472*$E$450+F472*$F$450+G472*$G$450)+10*(B472*$B$450+C472*$C$450+D472*$D$450+H472*$H$450)</f>
        <v>0</v>
      </c>
      <c r="K472" s="38">
        <f>IF($I$450&lt;&gt;0,0.1*J472/$I$450,"")</f>
        <v>0</v>
      </c>
      <c r="L472" s="47">
        <f>IF($E$450&lt;&gt;0,J472/$E$450,"")</f>
        <v>0</v>
      </c>
      <c r="M472" s="47">
        <f>IF($F$450&lt;&gt;0,J472/$F$450*100/'Input'!$F$60,"")</f>
        <v>0</v>
      </c>
      <c r="N472" s="17"/>
    </row>
    <row r="473" spans="1:14">
      <c r="A473" s="4" t="s">
        <v>1592</v>
      </c>
      <c r="B473" s="21"/>
      <c r="C473" s="21"/>
      <c r="D473" s="21"/>
      <c r="E473" s="49">
        <f>'Otex'!$C$134</f>
        <v>0</v>
      </c>
      <c r="F473" s="21"/>
      <c r="G473" s="21"/>
      <c r="H473" s="21"/>
      <c r="I473" s="38">
        <f>IF(I$450&lt;&gt;0,(($B473*B$450+$C473*C$450+$D473*D$450+$H473*H$450))/I$450,0)</f>
        <v>0</v>
      </c>
      <c r="J473" s="43">
        <f>0.01*'Input'!$F$60*(E473*$E$450+F473*$F$450+G473*$G$450)+10*(B473*$B$450+C473*$C$450+D473*$D$450+H473*$H$450)</f>
        <v>0</v>
      </c>
      <c r="K473" s="38">
        <f>IF($I$450&lt;&gt;0,0.1*J473/$I$450,"")</f>
        <v>0</v>
      </c>
      <c r="L473" s="47">
        <f>IF($E$450&lt;&gt;0,J473/$E$450,"")</f>
        <v>0</v>
      </c>
      <c r="M473" s="47">
        <f>IF($F$450&lt;&gt;0,J473/$F$450*100/'Input'!$F$60,"")</f>
        <v>0</v>
      </c>
      <c r="N473" s="17"/>
    </row>
    <row r="474" spans="1:14">
      <c r="A474" s="4" t="s">
        <v>1593</v>
      </c>
      <c r="B474" s="39">
        <f>'Adder'!$B$278</f>
        <v>0</v>
      </c>
      <c r="C474" s="39">
        <f>'Adder'!$C$278</f>
        <v>0</v>
      </c>
      <c r="D474" s="39">
        <f>'Adder'!$D$278</f>
        <v>0</v>
      </c>
      <c r="E474" s="21"/>
      <c r="F474" s="21"/>
      <c r="G474" s="21"/>
      <c r="H474" s="21"/>
      <c r="I474" s="38">
        <f>IF(I$450&lt;&gt;0,(($B474*B$450+$C474*C$450+$D474*D$450+$H474*H$450))/I$450,0)</f>
        <v>0</v>
      </c>
      <c r="J474" s="43">
        <f>0.01*'Input'!$F$60*(E474*$E$450+F474*$F$450+G474*$G$450)+10*(B474*$B$450+C474*$C$450+D474*$D$450+H474*$H$450)</f>
        <v>0</v>
      </c>
      <c r="K474" s="38">
        <f>IF($I$450&lt;&gt;0,0.1*J474/$I$450,"")</f>
        <v>0</v>
      </c>
      <c r="L474" s="47">
        <f>IF($E$450&lt;&gt;0,J474/$E$450,"")</f>
        <v>0</v>
      </c>
      <c r="M474" s="47">
        <f>IF($F$450&lt;&gt;0,J474/$F$450*100/'Input'!$F$60,"")</f>
        <v>0</v>
      </c>
      <c r="N474" s="17"/>
    </row>
    <row r="475" spans="1:14">
      <c r="A475" s="4" t="s">
        <v>1594</v>
      </c>
      <c r="B475" s="39">
        <f>'Adjust'!$B$91</f>
        <v>0</v>
      </c>
      <c r="C475" s="39">
        <f>'Adjust'!$C$91</f>
        <v>0</v>
      </c>
      <c r="D475" s="39">
        <f>'Adjust'!$D$91</f>
        <v>0</v>
      </c>
      <c r="E475" s="49">
        <f>'Adjust'!$E$91</f>
        <v>0</v>
      </c>
      <c r="F475" s="49">
        <f>'Adjust'!$F$91</f>
        <v>0</v>
      </c>
      <c r="G475" s="49">
        <f>'Adjust'!$G$91</f>
        <v>0</v>
      </c>
      <c r="H475" s="39">
        <f>'Adjust'!$H$91</f>
        <v>0</v>
      </c>
      <c r="I475" s="38">
        <f>IF(I$450&lt;&gt;0,(($B475*B$450+$C475*C$450+$D475*D$450+$H475*H$450))/I$450,0)</f>
        <v>0</v>
      </c>
      <c r="J475" s="43">
        <f>0.01*'Input'!$F$60*(E475*$E$450+F475*$F$450+G475*$G$450)+10*(B475*$B$450+C475*$C$450+D475*$D$450+H475*$H$450)</f>
        <v>0</v>
      </c>
      <c r="K475" s="38">
        <f>IF($I$450&lt;&gt;0,0.1*J475/$I$450,"")</f>
        <v>0</v>
      </c>
      <c r="L475" s="47">
        <f>IF($E$450&lt;&gt;0,J475/$E$450,"")</f>
        <v>0</v>
      </c>
      <c r="M475" s="47">
        <f>IF($F$450&lt;&gt;0,J475/$F$450*100/'Input'!$F$60,"")</f>
        <v>0</v>
      </c>
      <c r="N475" s="17"/>
    </row>
    <row r="477" spans="1:14">
      <c r="A477" s="4" t="s">
        <v>1595</v>
      </c>
      <c r="B477" s="38">
        <f>SUM($B$453:$B$475)</f>
        <v>0</v>
      </c>
      <c r="C477" s="38">
        <f>SUM($C$453:$C$475)</f>
        <v>0</v>
      </c>
      <c r="D477" s="38">
        <f>SUM($D$453:$D$475)</f>
        <v>0</v>
      </c>
      <c r="E477" s="47">
        <f>SUM($E$453:$E$475)</f>
        <v>0</v>
      </c>
      <c r="F477" s="47">
        <f>SUM($F$453:$F$475)</f>
        <v>0</v>
      </c>
      <c r="G477" s="47">
        <f>SUM($G$453:$G$475)</f>
        <v>0</v>
      </c>
      <c r="H477" s="38">
        <f>SUM($H$453:$H$475)</f>
        <v>0</v>
      </c>
      <c r="I477" s="38">
        <f>SUM(I$453:I$475)</f>
        <v>0</v>
      </c>
      <c r="J477" s="43">
        <f>SUM($J$453:$J$475)</f>
        <v>0</v>
      </c>
      <c r="K477" s="38">
        <f>SUM($K$453:$K$475)</f>
        <v>0</v>
      </c>
      <c r="L477" s="47">
        <f>SUM($L$453:$L$475)</f>
        <v>0</v>
      </c>
      <c r="M477" s="47">
        <f>SUM($M$453:$M$475)</f>
        <v>0</v>
      </c>
      <c r="N477" s="17"/>
    </row>
    <row r="479" spans="1:14" ht="21" customHeight="1">
      <c r="A479" s="1" t="s">
        <v>233</v>
      </c>
    </row>
    <row r="481" spans="1:5">
      <c r="B481" s="15" t="s">
        <v>242</v>
      </c>
      <c r="C481" s="15" t="s">
        <v>1576</v>
      </c>
    </row>
    <row r="482" spans="1:5">
      <c r="A482" s="4" t="s">
        <v>233</v>
      </c>
      <c r="B482" s="45">
        <f>'Loads'!B$348</f>
        <v>0</v>
      </c>
      <c r="C482" s="45">
        <f>'Multi'!B$142</f>
        <v>0</v>
      </c>
      <c r="D482" s="17"/>
    </row>
    <row r="484" spans="1:5">
      <c r="B484" s="15" t="s">
        <v>1384</v>
      </c>
      <c r="C484" s="15" t="s">
        <v>1578</v>
      </c>
      <c r="D484" s="15" t="s">
        <v>1545</v>
      </c>
    </row>
    <row r="485" spans="1:5">
      <c r="A485" s="4" t="s">
        <v>483</v>
      </c>
      <c r="B485" s="39">
        <f>'Yard'!$C$81</f>
        <v>0</v>
      </c>
      <c r="C485" s="43">
        <f>0+10*(B485*$B$482)</f>
        <v>0</v>
      </c>
      <c r="D485" s="38">
        <f>IF($C$482&lt;&gt;0,0.1*C485/$C$482,"")</f>
        <v>0</v>
      </c>
      <c r="E485" s="17"/>
    </row>
    <row r="486" spans="1:5">
      <c r="A486" s="4" t="s">
        <v>484</v>
      </c>
      <c r="B486" s="39">
        <f>'Yard'!$D$81</f>
        <v>0</v>
      </c>
      <c r="C486" s="43">
        <f>0+10*(B486*$B$482)</f>
        <v>0</v>
      </c>
      <c r="D486" s="38">
        <f>IF($C$482&lt;&gt;0,0.1*C486/$C$482,"")</f>
        <v>0</v>
      </c>
      <c r="E486" s="17"/>
    </row>
    <row r="487" spans="1:5">
      <c r="A487" s="4" t="s">
        <v>485</v>
      </c>
      <c r="B487" s="39">
        <f>'Yard'!$E$81</f>
        <v>0</v>
      </c>
      <c r="C487" s="43">
        <f>0+10*(B487*$B$482)</f>
        <v>0</v>
      </c>
      <c r="D487" s="38">
        <f>IF($C$482&lt;&gt;0,0.1*C487/$C$482,"")</f>
        <v>0</v>
      </c>
      <c r="E487" s="17"/>
    </row>
    <row r="488" spans="1:5">
      <c r="A488" s="4" t="s">
        <v>486</v>
      </c>
      <c r="B488" s="39">
        <f>'Yard'!$F$81</f>
        <v>0</v>
      </c>
      <c r="C488" s="43">
        <f>0+10*(B488*$B$482)</f>
        <v>0</v>
      </c>
      <c r="D488" s="38">
        <f>IF($C$482&lt;&gt;0,0.1*C488/$C$482,"")</f>
        <v>0</v>
      </c>
      <c r="E488" s="17"/>
    </row>
    <row r="489" spans="1:5">
      <c r="A489" s="4" t="s">
        <v>487</v>
      </c>
      <c r="B489" s="39">
        <f>'Yard'!$G$81</f>
        <v>0</v>
      </c>
      <c r="C489" s="43">
        <f>0+10*(B489*$B$482)</f>
        <v>0</v>
      </c>
      <c r="D489" s="38">
        <f>IF($C$482&lt;&gt;0,0.1*C489/$C$482,"")</f>
        <v>0</v>
      </c>
      <c r="E489" s="17"/>
    </row>
    <row r="490" spans="1:5">
      <c r="A490" s="4" t="s">
        <v>488</v>
      </c>
      <c r="B490" s="39">
        <f>'Yard'!$H$81</f>
        <v>0</v>
      </c>
      <c r="C490" s="43">
        <f>0+10*(B490*$B$482)</f>
        <v>0</v>
      </c>
      <c r="D490" s="38">
        <f>IF($C$482&lt;&gt;0,0.1*C490/$C$482,"")</f>
        <v>0</v>
      </c>
      <c r="E490" s="17"/>
    </row>
    <row r="491" spans="1:5">
      <c r="A491" s="4" t="s">
        <v>489</v>
      </c>
      <c r="B491" s="39">
        <f>'Yard'!$I$81</f>
        <v>0</v>
      </c>
      <c r="C491" s="43">
        <f>0+10*(B491*$B$482)</f>
        <v>0</v>
      </c>
      <c r="D491" s="38">
        <f>IF($C$482&lt;&gt;0,0.1*C491/$C$482,"")</f>
        <v>0</v>
      </c>
      <c r="E491" s="17"/>
    </row>
    <row r="492" spans="1:5">
      <c r="A492" s="4" t="s">
        <v>490</v>
      </c>
      <c r="B492" s="39">
        <f>'Yard'!$J$81</f>
        <v>0</v>
      </c>
      <c r="C492" s="43">
        <f>0+10*(B492*$B$482)</f>
        <v>0</v>
      </c>
      <c r="D492" s="38">
        <f>IF($C$482&lt;&gt;0,0.1*C492/$C$482,"")</f>
        <v>0</v>
      </c>
      <c r="E492" s="17"/>
    </row>
    <row r="493" spans="1:5">
      <c r="A493" s="4" t="s">
        <v>1580</v>
      </c>
      <c r="B493" s="21"/>
      <c r="C493" s="43">
        <f>0+10*(B493*$B$482)</f>
        <v>0</v>
      </c>
      <c r="D493" s="38">
        <f>IF($C$482&lt;&gt;0,0.1*C493/$C$482,"")</f>
        <v>0</v>
      </c>
      <c r="E493" s="17"/>
    </row>
    <row r="494" spans="1:5">
      <c r="A494" s="4" t="s">
        <v>1582</v>
      </c>
      <c r="B494" s="39">
        <f>'Yard'!$K$81</f>
        <v>0</v>
      </c>
      <c r="C494" s="43">
        <f>0+10*(B494*$B$482)</f>
        <v>0</v>
      </c>
      <c r="D494" s="38">
        <f>IF($C$482&lt;&gt;0,0.1*C494/$C$482,"")</f>
        <v>0</v>
      </c>
      <c r="E494" s="17"/>
    </row>
    <row r="495" spans="1:5">
      <c r="A495" s="4" t="s">
        <v>1583</v>
      </c>
      <c r="B495" s="39">
        <f>'Yard'!$L$81</f>
        <v>0</v>
      </c>
      <c r="C495" s="43">
        <f>0+10*(B495*$B$482)</f>
        <v>0</v>
      </c>
      <c r="D495" s="38">
        <f>IF($C$482&lt;&gt;0,0.1*C495/$C$482,"")</f>
        <v>0</v>
      </c>
      <c r="E495" s="17"/>
    </row>
    <row r="496" spans="1:5">
      <c r="A496" s="4" t="s">
        <v>1584</v>
      </c>
      <c r="B496" s="39">
        <f>'Yard'!$M$81</f>
        <v>0</v>
      </c>
      <c r="C496" s="43">
        <f>0+10*(B496*$B$482)</f>
        <v>0</v>
      </c>
      <c r="D496" s="38">
        <f>IF($C$482&lt;&gt;0,0.1*C496/$C$482,"")</f>
        <v>0</v>
      </c>
      <c r="E496" s="17"/>
    </row>
    <row r="497" spans="1:5">
      <c r="A497" s="4" t="s">
        <v>1585</v>
      </c>
      <c r="B497" s="39">
        <f>'Yard'!$N$81</f>
        <v>0</v>
      </c>
      <c r="C497" s="43">
        <f>0+10*(B497*$B$482)</f>
        <v>0</v>
      </c>
      <c r="D497" s="38">
        <f>IF($C$482&lt;&gt;0,0.1*C497/$C$482,"")</f>
        <v>0</v>
      </c>
      <c r="E497" s="17"/>
    </row>
    <row r="498" spans="1:5">
      <c r="A498" s="4" t="s">
        <v>1586</v>
      </c>
      <c r="B498" s="39">
        <f>'Yard'!$O$81</f>
        <v>0</v>
      </c>
      <c r="C498" s="43">
        <f>0+10*(B498*$B$482)</f>
        <v>0</v>
      </c>
      <c r="D498" s="38">
        <f>IF($C$482&lt;&gt;0,0.1*C498/$C$482,"")</f>
        <v>0</v>
      </c>
      <c r="E498" s="17"/>
    </row>
    <row r="499" spans="1:5">
      <c r="A499" s="4" t="s">
        <v>1587</v>
      </c>
      <c r="B499" s="39">
        <f>'Yard'!$P$81</f>
        <v>0</v>
      </c>
      <c r="C499" s="43">
        <f>0+10*(B499*$B$482)</f>
        <v>0</v>
      </c>
      <c r="D499" s="38">
        <f>IF($C$482&lt;&gt;0,0.1*C499/$C$482,"")</f>
        <v>0</v>
      </c>
      <c r="E499" s="17"/>
    </row>
    <row r="500" spans="1:5">
      <c r="A500" s="4" t="s">
        <v>1588</v>
      </c>
      <c r="B500" s="39">
        <f>'Yard'!$Q$81</f>
        <v>0</v>
      </c>
      <c r="C500" s="43">
        <f>0+10*(B500*$B$482)</f>
        <v>0</v>
      </c>
      <c r="D500" s="38">
        <f>IF($C$482&lt;&gt;0,0.1*C500/$C$482,"")</f>
        <v>0</v>
      </c>
      <c r="E500" s="17"/>
    </row>
    <row r="501" spans="1:5">
      <c r="A501" s="4" t="s">
        <v>1589</v>
      </c>
      <c r="B501" s="39">
        <f>'Yard'!$R$81</f>
        <v>0</v>
      </c>
      <c r="C501" s="43">
        <f>0+10*(B501*$B$482)</f>
        <v>0</v>
      </c>
      <c r="D501" s="38">
        <f>IF($C$482&lt;&gt;0,0.1*C501/$C$482,"")</f>
        <v>0</v>
      </c>
      <c r="E501" s="17"/>
    </row>
    <row r="502" spans="1:5">
      <c r="A502" s="4" t="s">
        <v>1590</v>
      </c>
      <c r="B502" s="39">
        <f>'Yard'!$S$81</f>
        <v>0</v>
      </c>
      <c r="C502" s="43">
        <f>0+10*(B502*$B$482)</f>
        <v>0</v>
      </c>
      <c r="D502" s="38">
        <f>IF($C$482&lt;&gt;0,0.1*C502/$C$482,"")</f>
        <v>0</v>
      </c>
      <c r="E502" s="17"/>
    </row>
    <row r="503" spans="1:5">
      <c r="A503" s="4" t="s">
        <v>1591</v>
      </c>
      <c r="B503" s="39">
        <f>'Otex'!$B$162</f>
        <v>0</v>
      </c>
      <c r="C503" s="43">
        <f>0+10*(B503*$B$482)</f>
        <v>0</v>
      </c>
      <c r="D503" s="38">
        <f>IF($C$482&lt;&gt;0,0.1*C503/$C$482,"")</f>
        <v>0</v>
      </c>
      <c r="E503" s="17"/>
    </row>
    <row r="504" spans="1:5">
      <c r="A504" s="4" t="s">
        <v>1593</v>
      </c>
      <c r="B504" s="39">
        <f>'Adder'!$B$279</f>
        <v>0</v>
      </c>
      <c r="C504" s="43">
        <f>0+10*(B504*$B$482)</f>
        <v>0</v>
      </c>
      <c r="D504" s="38">
        <f>IF($C$482&lt;&gt;0,0.1*C504/$C$482,"")</f>
        <v>0</v>
      </c>
      <c r="E504" s="17"/>
    </row>
    <row r="505" spans="1:5">
      <c r="A505" s="4" t="s">
        <v>1594</v>
      </c>
      <c r="B505" s="39">
        <f>'Adjust'!$B$92</f>
        <v>0</v>
      </c>
      <c r="C505" s="43">
        <f>0+10*(B505*$B$482)</f>
        <v>0</v>
      </c>
      <c r="D505" s="38">
        <f>IF($C$482&lt;&gt;0,0.1*C505/$C$482,"")</f>
        <v>0</v>
      </c>
      <c r="E505" s="17"/>
    </row>
    <row r="507" spans="1:5">
      <c r="A507" s="4" t="s">
        <v>1595</v>
      </c>
      <c r="B507" s="38">
        <f>SUM($B$485:$B$505)</f>
        <v>0</v>
      </c>
      <c r="C507" s="43">
        <f>SUM($C$485:$C$505)</f>
        <v>0</v>
      </c>
      <c r="D507" s="38">
        <f>SUM($D$485:$D$505)</f>
        <v>0</v>
      </c>
      <c r="E507" s="17"/>
    </row>
    <row r="509" spans="1:5" ht="21" customHeight="1">
      <c r="A509" s="1" t="s">
        <v>234</v>
      </c>
    </row>
    <row r="511" spans="1:5">
      <c r="B511" s="15" t="s">
        <v>242</v>
      </c>
      <c r="C511" s="15" t="s">
        <v>1576</v>
      </c>
    </row>
    <row r="512" spans="1:5">
      <c r="A512" s="4" t="s">
        <v>234</v>
      </c>
      <c r="B512" s="45">
        <f>'Loads'!B$349</f>
        <v>0</v>
      </c>
      <c r="C512" s="45">
        <f>'Multi'!B$143</f>
        <v>0</v>
      </c>
      <c r="D512" s="17"/>
    </row>
    <row r="514" spans="1:5">
      <c r="B514" s="15" t="s">
        <v>1384</v>
      </c>
      <c r="C514" s="15" t="s">
        <v>1578</v>
      </c>
      <c r="D514" s="15" t="s">
        <v>1545</v>
      </c>
    </row>
    <row r="515" spans="1:5">
      <c r="A515" s="4" t="s">
        <v>483</v>
      </c>
      <c r="B515" s="39">
        <f>'Yard'!$C$82</f>
        <v>0</v>
      </c>
      <c r="C515" s="43">
        <f>0+10*(B515*$B$512)</f>
        <v>0</v>
      </c>
      <c r="D515" s="38">
        <f>IF($C$512&lt;&gt;0,0.1*C515/$C$512,"")</f>
        <v>0</v>
      </c>
      <c r="E515" s="17"/>
    </row>
    <row r="516" spans="1:5">
      <c r="A516" s="4" t="s">
        <v>484</v>
      </c>
      <c r="B516" s="39">
        <f>'Yard'!$D$82</f>
        <v>0</v>
      </c>
      <c r="C516" s="43">
        <f>0+10*(B516*$B$512)</f>
        <v>0</v>
      </c>
      <c r="D516" s="38">
        <f>IF($C$512&lt;&gt;0,0.1*C516/$C$512,"")</f>
        <v>0</v>
      </c>
      <c r="E516" s="17"/>
    </row>
    <row r="517" spans="1:5">
      <c r="A517" s="4" t="s">
        <v>485</v>
      </c>
      <c r="B517" s="39">
        <f>'Yard'!$E$82</f>
        <v>0</v>
      </c>
      <c r="C517" s="43">
        <f>0+10*(B517*$B$512)</f>
        <v>0</v>
      </c>
      <c r="D517" s="38">
        <f>IF($C$512&lt;&gt;0,0.1*C517/$C$512,"")</f>
        <v>0</v>
      </c>
      <c r="E517" s="17"/>
    </row>
    <row r="518" spans="1:5">
      <c r="A518" s="4" t="s">
        <v>486</v>
      </c>
      <c r="B518" s="39">
        <f>'Yard'!$F$82</f>
        <v>0</v>
      </c>
      <c r="C518" s="43">
        <f>0+10*(B518*$B$512)</f>
        <v>0</v>
      </c>
      <c r="D518" s="38">
        <f>IF($C$512&lt;&gt;0,0.1*C518/$C$512,"")</f>
        <v>0</v>
      </c>
      <c r="E518" s="17"/>
    </row>
    <row r="519" spans="1:5">
      <c r="A519" s="4" t="s">
        <v>487</v>
      </c>
      <c r="B519" s="39">
        <f>'Yard'!$G$82</f>
        <v>0</v>
      </c>
      <c r="C519" s="43">
        <f>0+10*(B519*$B$512)</f>
        <v>0</v>
      </c>
      <c r="D519" s="38">
        <f>IF($C$512&lt;&gt;0,0.1*C519/$C$512,"")</f>
        <v>0</v>
      </c>
      <c r="E519" s="17"/>
    </row>
    <row r="520" spans="1:5">
      <c r="A520" s="4" t="s">
        <v>488</v>
      </c>
      <c r="B520" s="39">
        <f>'Yard'!$H$82</f>
        <v>0</v>
      </c>
      <c r="C520" s="43">
        <f>0+10*(B520*$B$512)</f>
        <v>0</v>
      </c>
      <c r="D520" s="38">
        <f>IF($C$512&lt;&gt;0,0.1*C520/$C$512,"")</f>
        <v>0</v>
      </c>
      <c r="E520" s="17"/>
    </row>
    <row r="521" spans="1:5">
      <c r="A521" s="4" t="s">
        <v>489</v>
      </c>
      <c r="B521" s="39">
        <f>'Yard'!$I$82</f>
        <v>0</v>
      </c>
      <c r="C521" s="43">
        <f>0+10*(B521*$B$512)</f>
        <v>0</v>
      </c>
      <c r="D521" s="38">
        <f>IF($C$512&lt;&gt;0,0.1*C521/$C$512,"")</f>
        <v>0</v>
      </c>
      <c r="E521" s="17"/>
    </row>
    <row r="522" spans="1:5">
      <c r="A522" s="4" t="s">
        <v>490</v>
      </c>
      <c r="B522" s="39">
        <f>'Yard'!$J$82</f>
        <v>0</v>
      </c>
      <c r="C522" s="43">
        <f>0+10*(B522*$B$512)</f>
        <v>0</v>
      </c>
      <c r="D522" s="38">
        <f>IF($C$512&lt;&gt;0,0.1*C522/$C$512,"")</f>
        <v>0</v>
      </c>
      <c r="E522" s="17"/>
    </row>
    <row r="523" spans="1:5">
      <c r="A523" s="4" t="s">
        <v>1580</v>
      </c>
      <c r="B523" s="21"/>
      <c r="C523" s="43">
        <f>0+10*(B523*$B$512)</f>
        <v>0</v>
      </c>
      <c r="D523" s="38">
        <f>IF($C$512&lt;&gt;0,0.1*C523/$C$512,"")</f>
        <v>0</v>
      </c>
      <c r="E523" s="17"/>
    </row>
    <row r="524" spans="1:5">
      <c r="A524" s="4" t="s">
        <v>1582</v>
      </c>
      <c r="B524" s="39">
        <f>'Yard'!$K$82</f>
        <v>0</v>
      </c>
      <c r="C524" s="43">
        <f>0+10*(B524*$B$512)</f>
        <v>0</v>
      </c>
      <c r="D524" s="38">
        <f>IF($C$512&lt;&gt;0,0.1*C524/$C$512,"")</f>
        <v>0</v>
      </c>
      <c r="E524" s="17"/>
    </row>
    <row r="525" spans="1:5">
      <c r="A525" s="4" t="s">
        <v>1583</v>
      </c>
      <c r="B525" s="39">
        <f>'Yard'!$L$82</f>
        <v>0</v>
      </c>
      <c r="C525" s="43">
        <f>0+10*(B525*$B$512)</f>
        <v>0</v>
      </c>
      <c r="D525" s="38">
        <f>IF($C$512&lt;&gt;0,0.1*C525/$C$512,"")</f>
        <v>0</v>
      </c>
      <c r="E525" s="17"/>
    </row>
    <row r="526" spans="1:5">
      <c r="A526" s="4" t="s">
        <v>1584</v>
      </c>
      <c r="B526" s="39">
        <f>'Yard'!$M$82</f>
        <v>0</v>
      </c>
      <c r="C526" s="43">
        <f>0+10*(B526*$B$512)</f>
        <v>0</v>
      </c>
      <c r="D526" s="38">
        <f>IF($C$512&lt;&gt;0,0.1*C526/$C$512,"")</f>
        <v>0</v>
      </c>
      <c r="E526" s="17"/>
    </row>
    <row r="527" spans="1:5">
      <c r="A527" s="4" t="s">
        <v>1585</v>
      </c>
      <c r="B527" s="39">
        <f>'Yard'!$N$82</f>
        <v>0</v>
      </c>
      <c r="C527" s="43">
        <f>0+10*(B527*$B$512)</f>
        <v>0</v>
      </c>
      <c r="D527" s="38">
        <f>IF($C$512&lt;&gt;0,0.1*C527/$C$512,"")</f>
        <v>0</v>
      </c>
      <c r="E527" s="17"/>
    </row>
    <row r="528" spans="1:5">
      <c r="A528" s="4" t="s">
        <v>1586</v>
      </c>
      <c r="B528" s="39">
        <f>'Yard'!$O$82</f>
        <v>0</v>
      </c>
      <c r="C528" s="43">
        <f>0+10*(B528*$B$512)</f>
        <v>0</v>
      </c>
      <c r="D528" s="38">
        <f>IF($C$512&lt;&gt;0,0.1*C528/$C$512,"")</f>
        <v>0</v>
      </c>
      <c r="E528" s="17"/>
    </row>
    <row r="529" spans="1:5">
      <c r="A529" s="4" t="s">
        <v>1587</v>
      </c>
      <c r="B529" s="39">
        <f>'Yard'!$P$82</f>
        <v>0</v>
      </c>
      <c r="C529" s="43">
        <f>0+10*(B529*$B$512)</f>
        <v>0</v>
      </c>
      <c r="D529" s="38">
        <f>IF($C$512&lt;&gt;0,0.1*C529/$C$512,"")</f>
        <v>0</v>
      </c>
      <c r="E529" s="17"/>
    </row>
    <row r="530" spans="1:5">
      <c r="A530" s="4" t="s">
        <v>1588</v>
      </c>
      <c r="B530" s="39">
        <f>'Yard'!$Q$82</f>
        <v>0</v>
      </c>
      <c r="C530" s="43">
        <f>0+10*(B530*$B$512)</f>
        <v>0</v>
      </c>
      <c r="D530" s="38">
        <f>IF($C$512&lt;&gt;0,0.1*C530/$C$512,"")</f>
        <v>0</v>
      </c>
      <c r="E530" s="17"/>
    </row>
    <row r="531" spans="1:5">
      <c r="A531" s="4" t="s">
        <v>1589</v>
      </c>
      <c r="B531" s="39">
        <f>'Yard'!$R$82</f>
        <v>0</v>
      </c>
      <c r="C531" s="43">
        <f>0+10*(B531*$B$512)</f>
        <v>0</v>
      </c>
      <c r="D531" s="38">
        <f>IF($C$512&lt;&gt;0,0.1*C531/$C$512,"")</f>
        <v>0</v>
      </c>
      <c r="E531" s="17"/>
    </row>
    <row r="532" spans="1:5">
      <c r="A532" s="4" t="s">
        <v>1590</v>
      </c>
      <c r="B532" s="39">
        <f>'Yard'!$S$82</f>
        <v>0</v>
      </c>
      <c r="C532" s="43">
        <f>0+10*(B532*$B$512)</f>
        <v>0</v>
      </c>
      <c r="D532" s="38">
        <f>IF($C$512&lt;&gt;0,0.1*C532/$C$512,"")</f>
        <v>0</v>
      </c>
      <c r="E532" s="17"/>
    </row>
    <row r="533" spans="1:5">
      <c r="A533" s="4" t="s">
        <v>1591</v>
      </c>
      <c r="B533" s="39">
        <f>'Otex'!$B$163</f>
        <v>0</v>
      </c>
      <c r="C533" s="43">
        <f>0+10*(B533*$B$512)</f>
        <v>0</v>
      </c>
      <c r="D533" s="38">
        <f>IF($C$512&lt;&gt;0,0.1*C533/$C$512,"")</f>
        <v>0</v>
      </c>
      <c r="E533" s="17"/>
    </row>
    <row r="534" spans="1:5">
      <c r="A534" s="4" t="s">
        <v>1593</v>
      </c>
      <c r="B534" s="39">
        <f>'Adder'!$B$280</f>
        <v>0</v>
      </c>
      <c r="C534" s="43">
        <f>0+10*(B534*$B$512)</f>
        <v>0</v>
      </c>
      <c r="D534" s="38">
        <f>IF($C$512&lt;&gt;0,0.1*C534/$C$512,"")</f>
        <v>0</v>
      </c>
      <c r="E534" s="17"/>
    </row>
    <row r="535" spans="1:5">
      <c r="A535" s="4" t="s">
        <v>1594</v>
      </c>
      <c r="B535" s="39">
        <f>'Adjust'!$B$93</f>
        <v>0</v>
      </c>
      <c r="C535" s="43">
        <f>0+10*(B535*$B$512)</f>
        <v>0</v>
      </c>
      <c r="D535" s="38">
        <f>IF($C$512&lt;&gt;0,0.1*C535/$C$512,"")</f>
        <v>0</v>
      </c>
      <c r="E535" s="17"/>
    </row>
    <row r="537" spans="1:5">
      <c r="A537" s="4" t="s">
        <v>1595</v>
      </c>
      <c r="B537" s="38">
        <f>SUM($B$515:$B$535)</f>
        <v>0</v>
      </c>
      <c r="C537" s="43">
        <f>SUM($C$515:$C$535)</f>
        <v>0</v>
      </c>
      <c r="D537" s="38">
        <f>SUM($D$515:$D$535)</f>
        <v>0</v>
      </c>
      <c r="E537" s="17"/>
    </row>
    <row r="539" spans="1:5" ht="21" customHeight="1">
      <c r="A539" s="1" t="s">
        <v>235</v>
      </c>
    </row>
    <row r="541" spans="1:5">
      <c r="B541" s="15" t="s">
        <v>242</v>
      </c>
      <c r="C541" s="15" t="s">
        <v>1576</v>
      </c>
    </row>
    <row r="542" spans="1:5">
      <c r="A542" s="4" t="s">
        <v>235</v>
      </c>
      <c r="B542" s="45">
        <f>'Loads'!B$350</f>
        <v>0</v>
      </c>
      <c r="C542" s="45">
        <f>'Multi'!B$144</f>
        <v>0</v>
      </c>
      <c r="D542" s="17"/>
    </row>
    <row r="544" spans="1:5">
      <c r="B544" s="15" t="s">
        <v>1384</v>
      </c>
      <c r="C544" s="15" t="s">
        <v>1578</v>
      </c>
      <c r="D544" s="15" t="s">
        <v>1545</v>
      </c>
    </row>
    <row r="545" spans="1:5">
      <c r="A545" s="4" t="s">
        <v>483</v>
      </c>
      <c r="B545" s="39">
        <f>'Yard'!$C$83</f>
        <v>0</v>
      </c>
      <c r="C545" s="43">
        <f>0+10*(B545*$B$542)</f>
        <v>0</v>
      </c>
      <c r="D545" s="38">
        <f>IF($C$542&lt;&gt;0,0.1*C545/$C$542,"")</f>
        <v>0</v>
      </c>
      <c r="E545" s="17"/>
    </row>
    <row r="546" spans="1:5">
      <c r="A546" s="4" t="s">
        <v>484</v>
      </c>
      <c r="B546" s="39">
        <f>'Yard'!$D$83</f>
        <v>0</v>
      </c>
      <c r="C546" s="43">
        <f>0+10*(B546*$B$542)</f>
        <v>0</v>
      </c>
      <c r="D546" s="38">
        <f>IF($C$542&lt;&gt;0,0.1*C546/$C$542,"")</f>
        <v>0</v>
      </c>
      <c r="E546" s="17"/>
    </row>
    <row r="547" spans="1:5">
      <c r="A547" s="4" t="s">
        <v>485</v>
      </c>
      <c r="B547" s="39">
        <f>'Yard'!$E$83</f>
        <v>0</v>
      </c>
      <c r="C547" s="43">
        <f>0+10*(B547*$B$542)</f>
        <v>0</v>
      </c>
      <c r="D547" s="38">
        <f>IF($C$542&lt;&gt;0,0.1*C547/$C$542,"")</f>
        <v>0</v>
      </c>
      <c r="E547" s="17"/>
    </row>
    <row r="548" spans="1:5">
      <c r="A548" s="4" t="s">
        <v>486</v>
      </c>
      <c r="B548" s="39">
        <f>'Yard'!$F$83</f>
        <v>0</v>
      </c>
      <c r="C548" s="43">
        <f>0+10*(B548*$B$542)</f>
        <v>0</v>
      </c>
      <c r="D548" s="38">
        <f>IF($C$542&lt;&gt;0,0.1*C548/$C$542,"")</f>
        <v>0</v>
      </c>
      <c r="E548" s="17"/>
    </row>
    <row r="549" spans="1:5">
      <c r="A549" s="4" t="s">
        <v>487</v>
      </c>
      <c r="B549" s="39">
        <f>'Yard'!$G$83</f>
        <v>0</v>
      </c>
      <c r="C549" s="43">
        <f>0+10*(B549*$B$542)</f>
        <v>0</v>
      </c>
      <c r="D549" s="38">
        <f>IF($C$542&lt;&gt;0,0.1*C549/$C$542,"")</f>
        <v>0</v>
      </c>
      <c r="E549" s="17"/>
    </row>
    <row r="550" spans="1:5">
      <c r="A550" s="4" t="s">
        <v>488</v>
      </c>
      <c r="B550" s="39">
        <f>'Yard'!$H$83</f>
        <v>0</v>
      </c>
      <c r="C550" s="43">
        <f>0+10*(B550*$B$542)</f>
        <v>0</v>
      </c>
      <c r="D550" s="38">
        <f>IF($C$542&lt;&gt;0,0.1*C550/$C$542,"")</f>
        <v>0</v>
      </c>
      <c r="E550" s="17"/>
    </row>
    <row r="551" spans="1:5">
      <c r="A551" s="4" t="s">
        <v>489</v>
      </c>
      <c r="B551" s="39">
        <f>'Yard'!$I$83</f>
        <v>0</v>
      </c>
      <c r="C551" s="43">
        <f>0+10*(B551*$B$542)</f>
        <v>0</v>
      </c>
      <c r="D551" s="38">
        <f>IF($C$542&lt;&gt;0,0.1*C551/$C$542,"")</f>
        <v>0</v>
      </c>
      <c r="E551" s="17"/>
    </row>
    <row r="552" spans="1:5">
      <c r="A552" s="4" t="s">
        <v>490</v>
      </c>
      <c r="B552" s="39">
        <f>'Yard'!$J$83</f>
        <v>0</v>
      </c>
      <c r="C552" s="43">
        <f>0+10*(B552*$B$542)</f>
        <v>0</v>
      </c>
      <c r="D552" s="38">
        <f>IF($C$542&lt;&gt;0,0.1*C552/$C$542,"")</f>
        <v>0</v>
      </c>
      <c r="E552" s="17"/>
    </row>
    <row r="553" spans="1:5">
      <c r="A553" s="4" t="s">
        <v>1580</v>
      </c>
      <c r="B553" s="21"/>
      <c r="C553" s="43">
        <f>0+10*(B553*$B$542)</f>
        <v>0</v>
      </c>
      <c r="D553" s="38">
        <f>IF($C$542&lt;&gt;0,0.1*C553/$C$542,"")</f>
        <v>0</v>
      </c>
      <c r="E553" s="17"/>
    </row>
    <row r="554" spans="1:5">
      <c r="A554" s="4" t="s">
        <v>1582</v>
      </c>
      <c r="B554" s="39">
        <f>'Yard'!$K$83</f>
        <v>0</v>
      </c>
      <c r="C554" s="43">
        <f>0+10*(B554*$B$542)</f>
        <v>0</v>
      </c>
      <c r="D554" s="38">
        <f>IF($C$542&lt;&gt;0,0.1*C554/$C$542,"")</f>
        <v>0</v>
      </c>
      <c r="E554" s="17"/>
    </row>
    <row r="555" spans="1:5">
      <c r="A555" s="4" t="s">
        <v>1583</v>
      </c>
      <c r="B555" s="39">
        <f>'Yard'!$L$83</f>
        <v>0</v>
      </c>
      <c r="C555" s="43">
        <f>0+10*(B555*$B$542)</f>
        <v>0</v>
      </c>
      <c r="D555" s="38">
        <f>IF($C$542&lt;&gt;0,0.1*C555/$C$542,"")</f>
        <v>0</v>
      </c>
      <c r="E555" s="17"/>
    </row>
    <row r="556" spans="1:5">
      <c r="A556" s="4" t="s">
        <v>1584</v>
      </c>
      <c r="B556" s="39">
        <f>'Yard'!$M$83</f>
        <v>0</v>
      </c>
      <c r="C556" s="43">
        <f>0+10*(B556*$B$542)</f>
        <v>0</v>
      </c>
      <c r="D556" s="38">
        <f>IF($C$542&lt;&gt;0,0.1*C556/$C$542,"")</f>
        <v>0</v>
      </c>
      <c r="E556" s="17"/>
    </row>
    <row r="557" spans="1:5">
      <c r="A557" s="4" t="s">
        <v>1585</v>
      </c>
      <c r="B557" s="39">
        <f>'Yard'!$N$83</f>
        <v>0</v>
      </c>
      <c r="C557" s="43">
        <f>0+10*(B557*$B$542)</f>
        <v>0</v>
      </c>
      <c r="D557" s="38">
        <f>IF($C$542&lt;&gt;0,0.1*C557/$C$542,"")</f>
        <v>0</v>
      </c>
      <c r="E557" s="17"/>
    </row>
    <row r="558" spans="1:5">
      <c r="A558" s="4" t="s">
        <v>1586</v>
      </c>
      <c r="B558" s="39">
        <f>'Yard'!$O$83</f>
        <v>0</v>
      </c>
      <c r="C558" s="43">
        <f>0+10*(B558*$B$542)</f>
        <v>0</v>
      </c>
      <c r="D558" s="38">
        <f>IF($C$542&lt;&gt;0,0.1*C558/$C$542,"")</f>
        <v>0</v>
      </c>
      <c r="E558" s="17"/>
    </row>
    <row r="559" spans="1:5">
      <c r="A559" s="4" t="s">
        <v>1587</v>
      </c>
      <c r="B559" s="39">
        <f>'Yard'!$P$83</f>
        <v>0</v>
      </c>
      <c r="C559" s="43">
        <f>0+10*(B559*$B$542)</f>
        <v>0</v>
      </c>
      <c r="D559" s="38">
        <f>IF($C$542&lt;&gt;0,0.1*C559/$C$542,"")</f>
        <v>0</v>
      </c>
      <c r="E559" s="17"/>
    </row>
    <row r="560" spans="1:5">
      <c r="A560" s="4" t="s">
        <v>1588</v>
      </c>
      <c r="B560" s="39">
        <f>'Yard'!$Q$83</f>
        <v>0</v>
      </c>
      <c r="C560" s="43">
        <f>0+10*(B560*$B$542)</f>
        <v>0</v>
      </c>
      <c r="D560" s="38">
        <f>IF($C$542&lt;&gt;0,0.1*C560/$C$542,"")</f>
        <v>0</v>
      </c>
      <c r="E560" s="17"/>
    </row>
    <row r="561" spans="1:5">
      <c r="A561" s="4" t="s">
        <v>1589</v>
      </c>
      <c r="B561" s="39">
        <f>'Yard'!$R$83</f>
        <v>0</v>
      </c>
      <c r="C561" s="43">
        <f>0+10*(B561*$B$542)</f>
        <v>0</v>
      </c>
      <c r="D561" s="38">
        <f>IF($C$542&lt;&gt;0,0.1*C561/$C$542,"")</f>
        <v>0</v>
      </c>
      <c r="E561" s="17"/>
    </row>
    <row r="562" spans="1:5">
      <c r="A562" s="4" t="s">
        <v>1590</v>
      </c>
      <c r="B562" s="39">
        <f>'Yard'!$S$83</f>
        <v>0</v>
      </c>
      <c r="C562" s="43">
        <f>0+10*(B562*$B$542)</f>
        <v>0</v>
      </c>
      <c r="D562" s="38">
        <f>IF($C$542&lt;&gt;0,0.1*C562/$C$542,"")</f>
        <v>0</v>
      </c>
      <c r="E562" s="17"/>
    </row>
    <row r="563" spans="1:5">
      <c r="A563" s="4" t="s">
        <v>1591</v>
      </c>
      <c r="B563" s="39">
        <f>'Otex'!$B$164</f>
        <v>0</v>
      </c>
      <c r="C563" s="43">
        <f>0+10*(B563*$B$542)</f>
        <v>0</v>
      </c>
      <c r="D563" s="38">
        <f>IF($C$542&lt;&gt;0,0.1*C563/$C$542,"")</f>
        <v>0</v>
      </c>
      <c r="E563" s="17"/>
    </row>
    <row r="564" spans="1:5">
      <c r="A564" s="4" t="s">
        <v>1593</v>
      </c>
      <c r="B564" s="39">
        <f>'Adder'!$B$281</f>
        <v>0</v>
      </c>
      <c r="C564" s="43">
        <f>0+10*(B564*$B$542)</f>
        <v>0</v>
      </c>
      <c r="D564" s="38">
        <f>IF($C$542&lt;&gt;0,0.1*C564/$C$542,"")</f>
        <v>0</v>
      </c>
      <c r="E564" s="17"/>
    </row>
    <row r="565" spans="1:5">
      <c r="A565" s="4" t="s">
        <v>1594</v>
      </c>
      <c r="B565" s="39">
        <f>'Adjust'!$B$94</f>
        <v>0</v>
      </c>
      <c r="C565" s="43">
        <f>0+10*(B565*$B$542)</f>
        <v>0</v>
      </c>
      <c r="D565" s="38">
        <f>IF($C$542&lt;&gt;0,0.1*C565/$C$542,"")</f>
        <v>0</v>
      </c>
      <c r="E565" s="17"/>
    </row>
    <row r="567" spans="1:5">
      <c r="A567" s="4" t="s">
        <v>1595</v>
      </c>
      <c r="B567" s="38">
        <f>SUM($B$545:$B$565)</f>
        <v>0</v>
      </c>
      <c r="C567" s="43">
        <f>SUM($C$545:$C$565)</f>
        <v>0</v>
      </c>
      <c r="D567" s="38">
        <f>SUM($D$545:$D$565)</f>
        <v>0</v>
      </c>
      <c r="E567" s="17"/>
    </row>
    <row r="569" spans="1:5" ht="21" customHeight="1">
      <c r="A569" s="1" t="s">
        <v>236</v>
      </c>
    </row>
    <row r="571" spans="1:5">
      <c r="B571" s="15" t="s">
        <v>242</v>
      </c>
      <c r="C571" s="15" t="s">
        <v>1576</v>
      </c>
    </row>
    <row r="572" spans="1:5">
      <c r="A572" s="4" t="s">
        <v>236</v>
      </c>
      <c r="B572" s="45">
        <f>'Loads'!B$351</f>
        <v>0</v>
      </c>
      <c r="C572" s="45">
        <f>'Multi'!B$145</f>
        <v>0</v>
      </c>
      <c r="D572" s="17"/>
    </row>
    <row r="574" spans="1:5">
      <c r="B574" s="15" t="s">
        <v>1384</v>
      </c>
      <c r="C574" s="15" t="s">
        <v>1578</v>
      </c>
      <c r="D574" s="15" t="s">
        <v>1545</v>
      </c>
    </row>
    <row r="575" spans="1:5">
      <c r="A575" s="4" t="s">
        <v>483</v>
      </c>
      <c r="B575" s="39">
        <f>'Yard'!$C$84</f>
        <v>0</v>
      </c>
      <c r="C575" s="43">
        <f>0+10*(B575*$B$572)</f>
        <v>0</v>
      </c>
      <c r="D575" s="38">
        <f>IF($C$572&lt;&gt;0,0.1*C575/$C$572,"")</f>
        <v>0</v>
      </c>
      <c r="E575" s="17"/>
    </row>
    <row r="576" spans="1:5">
      <c r="A576" s="4" t="s">
        <v>484</v>
      </c>
      <c r="B576" s="39">
        <f>'Yard'!$D$84</f>
        <v>0</v>
      </c>
      <c r="C576" s="43">
        <f>0+10*(B576*$B$572)</f>
        <v>0</v>
      </c>
      <c r="D576" s="38">
        <f>IF($C$572&lt;&gt;0,0.1*C576/$C$572,"")</f>
        <v>0</v>
      </c>
      <c r="E576" s="17"/>
    </row>
    <row r="577" spans="1:5">
      <c r="A577" s="4" t="s">
        <v>485</v>
      </c>
      <c r="B577" s="39">
        <f>'Yard'!$E$84</f>
        <v>0</v>
      </c>
      <c r="C577" s="43">
        <f>0+10*(B577*$B$572)</f>
        <v>0</v>
      </c>
      <c r="D577" s="38">
        <f>IF($C$572&lt;&gt;0,0.1*C577/$C$572,"")</f>
        <v>0</v>
      </c>
      <c r="E577" s="17"/>
    </row>
    <row r="578" spans="1:5">
      <c r="A578" s="4" t="s">
        <v>486</v>
      </c>
      <c r="B578" s="39">
        <f>'Yard'!$F$84</f>
        <v>0</v>
      </c>
      <c r="C578" s="43">
        <f>0+10*(B578*$B$572)</f>
        <v>0</v>
      </c>
      <c r="D578" s="38">
        <f>IF($C$572&lt;&gt;0,0.1*C578/$C$572,"")</f>
        <v>0</v>
      </c>
      <c r="E578" s="17"/>
    </row>
    <row r="579" spans="1:5">
      <c r="A579" s="4" t="s">
        <v>487</v>
      </c>
      <c r="B579" s="39">
        <f>'Yard'!$G$84</f>
        <v>0</v>
      </c>
      <c r="C579" s="43">
        <f>0+10*(B579*$B$572)</f>
        <v>0</v>
      </c>
      <c r="D579" s="38">
        <f>IF($C$572&lt;&gt;0,0.1*C579/$C$572,"")</f>
        <v>0</v>
      </c>
      <c r="E579" s="17"/>
    </row>
    <row r="580" spans="1:5">
      <c r="A580" s="4" t="s">
        <v>488</v>
      </c>
      <c r="B580" s="39">
        <f>'Yard'!$H$84</f>
        <v>0</v>
      </c>
      <c r="C580" s="43">
        <f>0+10*(B580*$B$572)</f>
        <v>0</v>
      </c>
      <c r="D580" s="38">
        <f>IF($C$572&lt;&gt;0,0.1*C580/$C$572,"")</f>
        <v>0</v>
      </c>
      <c r="E580" s="17"/>
    </row>
    <row r="581" spans="1:5">
      <c r="A581" s="4" t="s">
        <v>489</v>
      </c>
      <c r="B581" s="39">
        <f>'Yard'!$I$84</f>
        <v>0</v>
      </c>
      <c r="C581" s="43">
        <f>0+10*(B581*$B$572)</f>
        <v>0</v>
      </c>
      <c r="D581" s="38">
        <f>IF($C$572&lt;&gt;0,0.1*C581/$C$572,"")</f>
        <v>0</v>
      </c>
      <c r="E581" s="17"/>
    </row>
    <row r="582" spans="1:5">
      <c r="A582" s="4" t="s">
        <v>490</v>
      </c>
      <c r="B582" s="39">
        <f>'Yard'!$J$84</f>
        <v>0</v>
      </c>
      <c r="C582" s="43">
        <f>0+10*(B582*$B$572)</f>
        <v>0</v>
      </c>
      <c r="D582" s="38">
        <f>IF($C$572&lt;&gt;0,0.1*C582/$C$572,"")</f>
        <v>0</v>
      </c>
      <c r="E582" s="17"/>
    </row>
    <row r="583" spans="1:5">
      <c r="A583" s="4" t="s">
        <v>1580</v>
      </c>
      <c r="B583" s="21"/>
      <c r="C583" s="43">
        <f>0+10*(B583*$B$572)</f>
        <v>0</v>
      </c>
      <c r="D583" s="38">
        <f>IF($C$572&lt;&gt;0,0.1*C583/$C$572,"")</f>
        <v>0</v>
      </c>
      <c r="E583" s="17"/>
    </row>
    <row r="584" spans="1:5">
      <c r="A584" s="4" t="s">
        <v>1582</v>
      </c>
      <c r="B584" s="39">
        <f>'Yard'!$K$84</f>
        <v>0</v>
      </c>
      <c r="C584" s="43">
        <f>0+10*(B584*$B$572)</f>
        <v>0</v>
      </c>
      <c r="D584" s="38">
        <f>IF($C$572&lt;&gt;0,0.1*C584/$C$572,"")</f>
        <v>0</v>
      </c>
      <c r="E584" s="17"/>
    </row>
    <row r="585" spans="1:5">
      <c r="A585" s="4" t="s">
        <v>1583</v>
      </c>
      <c r="B585" s="39">
        <f>'Yard'!$L$84</f>
        <v>0</v>
      </c>
      <c r="C585" s="43">
        <f>0+10*(B585*$B$572)</f>
        <v>0</v>
      </c>
      <c r="D585" s="38">
        <f>IF($C$572&lt;&gt;0,0.1*C585/$C$572,"")</f>
        <v>0</v>
      </c>
      <c r="E585" s="17"/>
    </row>
    <row r="586" spans="1:5">
      <c r="A586" s="4" t="s">
        <v>1584</v>
      </c>
      <c r="B586" s="39">
        <f>'Yard'!$M$84</f>
        <v>0</v>
      </c>
      <c r="C586" s="43">
        <f>0+10*(B586*$B$572)</f>
        <v>0</v>
      </c>
      <c r="D586" s="38">
        <f>IF($C$572&lt;&gt;0,0.1*C586/$C$572,"")</f>
        <v>0</v>
      </c>
      <c r="E586" s="17"/>
    </row>
    <row r="587" spans="1:5">
      <c r="A587" s="4" t="s">
        <v>1585</v>
      </c>
      <c r="B587" s="39">
        <f>'Yard'!$N$84</f>
        <v>0</v>
      </c>
      <c r="C587" s="43">
        <f>0+10*(B587*$B$572)</f>
        <v>0</v>
      </c>
      <c r="D587" s="38">
        <f>IF($C$572&lt;&gt;0,0.1*C587/$C$572,"")</f>
        <v>0</v>
      </c>
      <c r="E587" s="17"/>
    </row>
    <row r="588" spans="1:5">
      <c r="A588" s="4" t="s">
        <v>1586</v>
      </c>
      <c r="B588" s="39">
        <f>'Yard'!$O$84</f>
        <v>0</v>
      </c>
      <c r="C588" s="43">
        <f>0+10*(B588*$B$572)</f>
        <v>0</v>
      </c>
      <c r="D588" s="38">
        <f>IF($C$572&lt;&gt;0,0.1*C588/$C$572,"")</f>
        <v>0</v>
      </c>
      <c r="E588" s="17"/>
    </row>
    <row r="589" spans="1:5">
      <c r="A589" s="4" t="s">
        <v>1587</v>
      </c>
      <c r="B589" s="39">
        <f>'Yard'!$P$84</f>
        <v>0</v>
      </c>
      <c r="C589" s="43">
        <f>0+10*(B589*$B$572)</f>
        <v>0</v>
      </c>
      <c r="D589" s="38">
        <f>IF($C$572&lt;&gt;0,0.1*C589/$C$572,"")</f>
        <v>0</v>
      </c>
      <c r="E589" s="17"/>
    </row>
    <row r="590" spans="1:5">
      <c r="A590" s="4" t="s">
        <v>1588</v>
      </c>
      <c r="B590" s="39">
        <f>'Yard'!$Q$84</f>
        <v>0</v>
      </c>
      <c r="C590" s="43">
        <f>0+10*(B590*$B$572)</f>
        <v>0</v>
      </c>
      <c r="D590" s="38">
        <f>IF($C$572&lt;&gt;0,0.1*C590/$C$572,"")</f>
        <v>0</v>
      </c>
      <c r="E590" s="17"/>
    </row>
    <row r="591" spans="1:5">
      <c r="A591" s="4" t="s">
        <v>1589</v>
      </c>
      <c r="B591" s="39">
        <f>'Yard'!$R$84</f>
        <v>0</v>
      </c>
      <c r="C591" s="43">
        <f>0+10*(B591*$B$572)</f>
        <v>0</v>
      </c>
      <c r="D591" s="38">
        <f>IF($C$572&lt;&gt;0,0.1*C591/$C$572,"")</f>
        <v>0</v>
      </c>
      <c r="E591" s="17"/>
    </row>
    <row r="592" spans="1:5">
      <c r="A592" s="4" t="s">
        <v>1590</v>
      </c>
      <c r="B592" s="39">
        <f>'Yard'!$S$84</f>
        <v>0</v>
      </c>
      <c r="C592" s="43">
        <f>0+10*(B592*$B$572)</f>
        <v>0</v>
      </c>
      <c r="D592" s="38">
        <f>IF($C$572&lt;&gt;0,0.1*C592/$C$572,"")</f>
        <v>0</v>
      </c>
      <c r="E592" s="17"/>
    </row>
    <row r="593" spans="1:8">
      <c r="A593" s="4" t="s">
        <v>1591</v>
      </c>
      <c r="B593" s="39">
        <f>'Otex'!$B$165</f>
        <v>0</v>
      </c>
      <c r="C593" s="43">
        <f>0+10*(B593*$B$572)</f>
        <v>0</v>
      </c>
      <c r="D593" s="38">
        <f>IF($C$572&lt;&gt;0,0.1*C593/$C$572,"")</f>
        <v>0</v>
      </c>
      <c r="E593" s="17"/>
    </row>
    <row r="594" spans="1:8">
      <c r="A594" s="4" t="s">
        <v>1593</v>
      </c>
      <c r="B594" s="39">
        <f>'Adder'!$B$282</f>
        <v>0</v>
      </c>
      <c r="C594" s="43">
        <f>0+10*(B594*$B$572)</f>
        <v>0</v>
      </c>
      <c r="D594" s="38">
        <f>IF($C$572&lt;&gt;0,0.1*C594/$C$572,"")</f>
        <v>0</v>
      </c>
      <c r="E594" s="17"/>
    </row>
    <row r="595" spans="1:8">
      <c r="A595" s="4" t="s">
        <v>1594</v>
      </c>
      <c r="B595" s="39">
        <f>'Adjust'!$B$95</f>
        <v>0</v>
      </c>
      <c r="C595" s="43">
        <f>0+10*(B595*$B$572)</f>
        <v>0</v>
      </c>
      <c r="D595" s="38">
        <f>IF($C$572&lt;&gt;0,0.1*C595/$C$572,"")</f>
        <v>0</v>
      </c>
      <c r="E595" s="17"/>
    </row>
    <row r="597" spans="1:8">
      <c r="A597" s="4" t="s">
        <v>1595</v>
      </c>
      <c r="B597" s="38">
        <f>SUM($B$575:$B$595)</f>
        <v>0</v>
      </c>
      <c r="C597" s="43">
        <f>SUM($C$575:$C$595)</f>
        <v>0</v>
      </c>
      <c r="D597" s="38">
        <f>SUM($D$575:$D$595)</f>
        <v>0</v>
      </c>
      <c r="E597" s="17"/>
    </row>
    <row r="599" spans="1:8" ht="21" customHeight="1">
      <c r="A599" s="1" t="s">
        <v>237</v>
      </c>
    </row>
    <row r="601" spans="1:8">
      <c r="B601" s="15" t="s">
        <v>242</v>
      </c>
      <c r="C601" s="15" t="s">
        <v>243</v>
      </c>
      <c r="D601" s="15" t="s">
        <v>244</v>
      </c>
      <c r="E601" s="15" t="s">
        <v>1576</v>
      </c>
    </row>
    <row r="602" spans="1:8">
      <c r="A602" s="4" t="s">
        <v>237</v>
      </c>
      <c r="B602" s="45">
        <f>'Loads'!B$352</f>
        <v>0</v>
      </c>
      <c r="C602" s="45">
        <f>'Loads'!C$352</f>
        <v>0</v>
      </c>
      <c r="D602" s="45">
        <f>'Loads'!D$352</f>
        <v>0</v>
      </c>
      <c r="E602" s="45">
        <f>'Multi'!B$146</f>
        <v>0</v>
      </c>
      <c r="F602" s="17"/>
    </row>
    <row r="604" spans="1:8">
      <c r="B604" s="15" t="s">
        <v>1384</v>
      </c>
      <c r="C604" s="15" t="s">
        <v>1385</v>
      </c>
      <c r="D604" s="15" t="s">
        <v>1386</v>
      </c>
      <c r="E604" s="15" t="s">
        <v>1547</v>
      </c>
      <c r="F604" s="15" t="s">
        <v>1578</v>
      </c>
      <c r="G604" s="15" t="s">
        <v>1545</v>
      </c>
    </row>
    <row r="605" spans="1:8">
      <c r="A605" s="4" t="s">
        <v>483</v>
      </c>
      <c r="B605" s="39">
        <f>'Yard'!$C$85</f>
        <v>0</v>
      </c>
      <c r="C605" s="39">
        <f>'Yard'!$C$113</f>
        <v>0</v>
      </c>
      <c r="D605" s="39">
        <f>'Yard'!$C$136</f>
        <v>0</v>
      </c>
      <c r="E605" s="38">
        <f>IF(E$602&lt;&gt;0,(($B605*B$602+$C605*C$602+$D605*D$602))/E$602,0)</f>
        <v>0</v>
      </c>
      <c r="F605" s="43">
        <f>0+10*(B605*$B$602+C605*$C$602+D605*$D$602)</f>
        <v>0</v>
      </c>
      <c r="G605" s="38">
        <f>IF($E$602&lt;&gt;0,0.1*F605/$E$602,"")</f>
        <v>0</v>
      </c>
      <c r="H605" s="17"/>
    </row>
    <row r="606" spans="1:8">
      <c r="A606" s="4" t="s">
        <v>484</v>
      </c>
      <c r="B606" s="39">
        <f>'Yard'!$D$85</f>
        <v>0</v>
      </c>
      <c r="C606" s="39">
        <f>'Yard'!$D$113</f>
        <v>0</v>
      </c>
      <c r="D606" s="39">
        <f>'Yard'!$D$136</f>
        <v>0</v>
      </c>
      <c r="E606" s="38">
        <f>IF(E$602&lt;&gt;0,(($B606*B$602+$C606*C$602+$D606*D$602))/E$602,0)</f>
        <v>0</v>
      </c>
      <c r="F606" s="43">
        <f>0+10*(B606*$B$602+C606*$C$602+D606*$D$602)</f>
        <v>0</v>
      </c>
      <c r="G606" s="38">
        <f>IF($E$602&lt;&gt;0,0.1*F606/$E$602,"")</f>
        <v>0</v>
      </c>
      <c r="H606" s="17"/>
    </row>
    <row r="607" spans="1:8">
      <c r="A607" s="4" t="s">
        <v>485</v>
      </c>
      <c r="B607" s="39">
        <f>'Yard'!$E$85</f>
        <v>0</v>
      </c>
      <c r="C607" s="39">
        <f>'Yard'!$E$113</f>
        <v>0</v>
      </c>
      <c r="D607" s="39">
        <f>'Yard'!$E$136</f>
        <v>0</v>
      </c>
      <c r="E607" s="38">
        <f>IF(E$602&lt;&gt;0,(($B607*B$602+$C607*C$602+$D607*D$602))/E$602,0)</f>
        <v>0</v>
      </c>
      <c r="F607" s="43">
        <f>0+10*(B607*$B$602+C607*$C$602+D607*$D$602)</f>
        <v>0</v>
      </c>
      <c r="G607" s="38">
        <f>IF($E$602&lt;&gt;0,0.1*F607/$E$602,"")</f>
        <v>0</v>
      </c>
      <c r="H607" s="17"/>
    </row>
    <row r="608" spans="1:8">
      <c r="A608" s="4" t="s">
        <v>486</v>
      </c>
      <c r="B608" s="39">
        <f>'Yard'!$F$85</f>
        <v>0</v>
      </c>
      <c r="C608" s="39">
        <f>'Yard'!$F$113</f>
        <v>0</v>
      </c>
      <c r="D608" s="39">
        <f>'Yard'!$F$136</f>
        <v>0</v>
      </c>
      <c r="E608" s="38">
        <f>IF(E$602&lt;&gt;0,(($B608*B$602+$C608*C$602+$D608*D$602))/E$602,0)</f>
        <v>0</v>
      </c>
      <c r="F608" s="43">
        <f>0+10*(B608*$B$602+C608*$C$602+D608*$D$602)</f>
        <v>0</v>
      </c>
      <c r="G608" s="38">
        <f>IF($E$602&lt;&gt;0,0.1*F608/$E$602,"")</f>
        <v>0</v>
      </c>
      <c r="H608" s="17"/>
    </row>
    <row r="609" spans="1:8">
      <c r="A609" s="4" t="s">
        <v>487</v>
      </c>
      <c r="B609" s="39">
        <f>'Yard'!$G$85</f>
        <v>0</v>
      </c>
      <c r="C609" s="39">
        <f>'Yard'!$G$113</f>
        <v>0</v>
      </c>
      <c r="D609" s="39">
        <f>'Yard'!$G$136</f>
        <v>0</v>
      </c>
      <c r="E609" s="38">
        <f>IF(E$602&lt;&gt;0,(($B609*B$602+$C609*C$602+$D609*D$602))/E$602,0)</f>
        <v>0</v>
      </c>
      <c r="F609" s="43">
        <f>0+10*(B609*$B$602+C609*$C$602+D609*$D$602)</f>
        <v>0</v>
      </c>
      <c r="G609" s="38">
        <f>IF($E$602&lt;&gt;0,0.1*F609/$E$602,"")</f>
        <v>0</v>
      </c>
      <c r="H609" s="17"/>
    </row>
    <row r="610" spans="1:8">
      <c r="A610" s="4" t="s">
        <v>488</v>
      </c>
      <c r="B610" s="39">
        <f>'Yard'!$H$85</f>
        <v>0</v>
      </c>
      <c r="C610" s="39">
        <f>'Yard'!$H$113</f>
        <v>0</v>
      </c>
      <c r="D610" s="39">
        <f>'Yard'!$H$136</f>
        <v>0</v>
      </c>
      <c r="E610" s="38">
        <f>IF(E$602&lt;&gt;0,(($B610*B$602+$C610*C$602+$D610*D$602))/E$602,0)</f>
        <v>0</v>
      </c>
      <c r="F610" s="43">
        <f>0+10*(B610*$B$602+C610*$C$602+D610*$D$602)</f>
        <v>0</v>
      </c>
      <c r="G610" s="38">
        <f>IF($E$602&lt;&gt;0,0.1*F610/$E$602,"")</f>
        <v>0</v>
      </c>
      <c r="H610" s="17"/>
    </row>
    <row r="611" spans="1:8">
      <c r="A611" s="4" t="s">
        <v>489</v>
      </c>
      <c r="B611" s="39">
        <f>'Yard'!$I$85</f>
        <v>0</v>
      </c>
      <c r="C611" s="39">
        <f>'Yard'!$I$113</f>
        <v>0</v>
      </c>
      <c r="D611" s="39">
        <f>'Yard'!$I$136</f>
        <v>0</v>
      </c>
      <c r="E611" s="38">
        <f>IF(E$602&lt;&gt;0,(($B611*B$602+$C611*C$602+$D611*D$602))/E$602,0)</f>
        <v>0</v>
      </c>
      <c r="F611" s="43">
        <f>0+10*(B611*$B$602+C611*$C$602+D611*$D$602)</f>
        <v>0</v>
      </c>
      <c r="G611" s="38">
        <f>IF($E$602&lt;&gt;0,0.1*F611/$E$602,"")</f>
        <v>0</v>
      </c>
      <c r="H611" s="17"/>
    </row>
    <row r="612" spans="1:8">
      <c r="A612" s="4" t="s">
        <v>490</v>
      </c>
      <c r="B612" s="39">
        <f>'Yard'!$J$85</f>
        <v>0</v>
      </c>
      <c r="C612" s="39">
        <f>'Yard'!$J$113</f>
        <v>0</v>
      </c>
      <c r="D612" s="39">
        <f>'Yard'!$J$136</f>
        <v>0</v>
      </c>
      <c r="E612" s="38">
        <f>IF(E$602&lt;&gt;0,(($B612*B$602+$C612*C$602+$D612*D$602))/E$602,0)</f>
        <v>0</v>
      </c>
      <c r="F612" s="43">
        <f>0+10*(B612*$B$602+C612*$C$602+D612*$D$602)</f>
        <v>0</v>
      </c>
      <c r="G612" s="38">
        <f>IF($E$602&lt;&gt;0,0.1*F612/$E$602,"")</f>
        <v>0</v>
      </c>
      <c r="H612" s="17"/>
    </row>
    <row r="613" spans="1:8">
      <c r="A613" s="4" t="s">
        <v>1580</v>
      </c>
      <c r="B613" s="21"/>
      <c r="C613" s="21"/>
      <c r="D613" s="21"/>
      <c r="E613" s="38">
        <f>IF(E$602&lt;&gt;0,(($B613*B$602+$C613*C$602+$D613*D$602))/E$602,0)</f>
        <v>0</v>
      </c>
      <c r="F613" s="43">
        <f>0+10*(B613*$B$602+C613*$C$602+D613*$D$602)</f>
        <v>0</v>
      </c>
      <c r="G613" s="38">
        <f>IF($E$602&lt;&gt;0,0.1*F613/$E$602,"")</f>
        <v>0</v>
      </c>
      <c r="H613" s="17"/>
    </row>
    <row r="614" spans="1:8">
      <c r="A614" s="4" t="s">
        <v>1582</v>
      </c>
      <c r="B614" s="39">
        <f>'Yard'!$K$85</f>
        <v>0</v>
      </c>
      <c r="C614" s="39">
        <f>'Yard'!$K$113</f>
        <v>0</v>
      </c>
      <c r="D614" s="39">
        <f>'Yard'!$K$136</f>
        <v>0</v>
      </c>
      <c r="E614" s="38">
        <f>IF(E$602&lt;&gt;0,(($B614*B$602+$C614*C$602+$D614*D$602))/E$602,0)</f>
        <v>0</v>
      </c>
      <c r="F614" s="43">
        <f>0+10*(B614*$B$602+C614*$C$602+D614*$D$602)</f>
        <v>0</v>
      </c>
      <c r="G614" s="38">
        <f>IF($E$602&lt;&gt;0,0.1*F614/$E$602,"")</f>
        <v>0</v>
      </c>
      <c r="H614" s="17"/>
    </row>
    <row r="615" spans="1:8">
      <c r="A615" s="4" t="s">
        <v>1583</v>
      </c>
      <c r="B615" s="39">
        <f>'Yard'!$L$85</f>
        <v>0</v>
      </c>
      <c r="C615" s="39">
        <f>'Yard'!$L$113</f>
        <v>0</v>
      </c>
      <c r="D615" s="39">
        <f>'Yard'!$L$136</f>
        <v>0</v>
      </c>
      <c r="E615" s="38">
        <f>IF(E$602&lt;&gt;0,(($B615*B$602+$C615*C$602+$D615*D$602))/E$602,0)</f>
        <v>0</v>
      </c>
      <c r="F615" s="43">
        <f>0+10*(B615*$B$602+C615*$C$602+D615*$D$602)</f>
        <v>0</v>
      </c>
      <c r="G615" s="38">
        <f>IF($E$602&lt;&gt;0,0.1*F615/$E$602,"")</f>
        <v>0</v>
      </c>
      <c r="H615" s="17"/>
    </row>
    <row r="616" spans="1:8">
      <c r="A616" s="4" t="s">
        <v>1584</v>
      </c>
      <c r="B616" s="39">
        <f>'Yard'!$M$85</f>
        <v>0</v>
      </c>
      <c r="C616" s="39">
        <f>'Yard'!$M$113</f>
        <v>0</v>
      </c>
      <c r="D616" s="39">
        <f>'Yard'!$M$136</f>
        <v>0</v>
      </c>
      <c r="E616" s="38">
        <f>IF(E$602&lt;&gt;0,(($B616*B$602+$C616*C$602+$D616*D$602))/E$602,0)</f>
        <v>0</v>
      </c>
      <c r="F616" s="43">
        <f>0+10*(B616*$B$602+C616*$C$602+D616*$D$602)</f>
        <v>0</v>
      </c>
      <c r="G616" s="38">
        <f>IF($E$602&lt;&gt;0,0.1*F616/$E$602,"")</f>
        <v>0</v>
      </c>
      <c r="H616" s="17"/>
    </row>
    <row r="617" spans="1:8">
      <c r="A617" s="4" t="s">
        <v>1585</v>
      </c>
      <c r="B617" s="39">
        <f>'Yard'!$N$85</f>
        <v>0</v>
      </c>
      <c r="C617" s="39">
        <f>'Yard'!$N$113</f>
        <v>0</v>
      </c>
      <c r="D617" s="39">
        <f>'Yard'!$N$136</f>
        <v>0</v>
      </c>
      <c r="E617" s="38">
        <f>IF(E$602&lt;&gt;0,(($B617*B$602+$C617*C$602+$D617*D$602))/E$602,0)</f>
        <v>0</v>
      </c>
      <c r="F617" s="43">
        <f>0+10*(B617*$B$602+C617*$C$602+D617*$D$602)</f>
        <v>0</v>
      </c>
      <c r="G617" s="38">
        <f>IF($E$602&lt;&gt;0,0.1*F617/$E$602,"")</f>
        <v>0</v>
      </c>
      <c r="H617" s="17"/>
    </row>
    <row r="618" spans="1:8">
      <c r="A618" s="4" t="s">
        <v>1586</v>
      </c>
      <c r="B618" s="39">
        <f>'Yard'!$O$85</f>
        <v>0</v>
      </c>
      <c r="C618" s="39">
        <f>'Yard'!$O$113</f>
        <v>0</v>
      </c>
      <c r="D618" s="39">
        <f>'Yard'!$O$136</f>
        <v>0</v>
      </c>
      <c r="E618" s="38">
        <f>IF(E$602&lt;&gt;0,(($B618*B$602+$C618*C$602+$D618*D$602))/E$602,0)</f>
        <v>0</v>
      </c>
      <c r="F618" s="43">
        <f>0+10*(B618*$B$602+C618*$C$602+D618*$D$602)</f>
        <v>0</v>
      </c>
      <c r="G618" s="38">
        <f>IF($E$602&lt;&gt;0,0.1*F618/$E$602,"")</f>
        <v>0</v>
      </c>
      <c r="H618" s="17"/>
    </row>
    <row r="619" spans="1:8">
      <c r="A619" s="4" t="s">
        <v>1587</v>
      </c>
      <c r="B619" s="39">
        <f>'Yard'!$P$85</f>
        <v>0</v>
      </c>
      <c r="C619" s="39">
        <f>'Yard'!$P$113</f>
        <v>0</v>
      </c>
      <c r="D619" s="39">
        <f>'Yard'!$P$136</f>
        <v>0</v>
      </c>
      <c r="E619" s="38">
        <f>IF(E$602&lt;&gt;0,(($B619*B$602+$C619*C$602+$D619*D$602))/E$602,0)</f>
        <v>0</v>
      </c>
      <c r="F619" s="43">
        <f>0+10*(B619*$B$602+C619*$C$602+D619*$D$602)</f>
        <v>0</v>
      </c>
      <c r="G619" s="38">
        <f>IF($E$602&lt;&gt;0,0.1*F619/$E$602,"")</f>
        <v>0</v>
      </c>
      <c r="H619" s="17"/>
    </row>
    <row r="620" spans="1:8">
      <c r="A620" s="4" t="s">
        <v>1588</v>
      </c>
      <c r="B620" s="39">
        <f>'Yard'!$Q$85</f>
        <v>0</v>
      </c>
      <c r="C620" s="39">
        <f>'Yard'!$Q$113</f>
        <v>0</v>
      </c>
      <c r="D620" s="39">
        <f>'Yard'!$Q$136</f>
        <v>0</v>
      </c>
      <c r="E620" s="38">
        <f>IF(E$602&lt;&gt;0,(($B620*B$602+$C620*C$602+$D620*D$602))/E$602,0)</f>
        <v>0</v>
      </c>
      <c r="F620" s="43">
        <f>0+10*(B620*$B$602+C620*$C$602+D620*$D$602)</f>
        <v>0</v>
      </c>
      <c r="G620" s="38">
        <f>IF($E$602&lt;&gt;0,0.1*F620/$E$602,"")</f>
        <v>0</v>
      </c>
      <c r="H620" s="17"/>
    </row>
    <row r="621" spans="1:8">
      <c r="A621" s="4" t="s">
        <v>1589</v>
      </c>
      <c r="B621" s="39">
        <f>'Yard'!$R$85</f>
        <v>0</v>
      </c>
      <c r="C621" s="39">
        <f>'Yard'!$R$113</f>
        <v>0</v>
      </c>
      <c r="D621" s="39">
        <f>'Yard'!$R$136</f>
        <v>0</v>
      </c>
      <c r="E621" s="38">
        <f>IF(E$602&lt;&gt;0,(($B621*B$602+$C621*C$602+$D621*D$602))/E$602,0)</f>
        <v>0</v>
      </c>
      <c r="F621" s="43">
        <f>0+10*(B621*$B$602+C621*$C$602+D621*$D$602)</f>
        <v>0</v>
      </c>
      <c r="G621" s="38">
        <f>IF($E$602&lt;&gt;0,0.1*F621/$E$602,"")</f>
        <v>0</v>
      </c>
      <c r="H621" s="17"/>
    </row>
    <row r="622" spans="1:8">
      <c r="A622" s="4" t="s">
        <v>1590</v>
      </c>
      <c r="B622" s="39">
        <f>'Yard'!$S$85</f>
        <v>0</v>
      </c>
      <c r="C622" s="39">
        <f>'Yard'!$S$113</f>
        <v>0</v>
      </c>
      <c r="D622" s="39">
        <f>'Yard'!$S$136</f>
        <v>0</v>
      </c>
      <c r="E622" s="38">
        <f>IF(E$602&lt;&gt;0,(($B622*B$602+$C622*C$602+$D622*D$602))/E$602,0)</f>
        <v>0</v>
      </c>
      <c r="F622" s="43">
        <f>0+10*(B622*$B$602+C622*$C$602+D622*$D$602)</f>
        <v>0</v>
      </c>
      <c r="G622" s="38">
        <f>IF($E$602&lt;&gt;0,0.1*F622/$E$602,"")</f>
        <v>0</v>
      </c>
      <c r="H622" s="17"/>
    </row>
    <row r="623" spans="1:8">
      <c r="A623" s="4" t="s">
        <v>1591</v>
      </c>
      <c r="B623" s="39">
        <f>'Otex'!$B$166</f>
        <v>0</v>
      </c>
      <c r="C623" s="39">
        <f>'Otex'!$B$166</f>
        <v>0</v>
      </c>
      <c r="D623" s="39">
        <f>'Otex'!$B$166</f>
        <v>0</v>
      </c>
      <c r="E623" s="38">
        <f>IF(E$602&lt;&gt;0,(($B623*B$602+$C623*C$602+$D623*D$602))/E$602,0)</f>
        <v>0</v>
      </c>
      <c r="F623" s="43">
        <f>0+10*(B623*$B$602+C623*$C$602+D623*$D$602)</f>
        <v>0</v>
      </c>
      <c r="G623" s="38">
        <f>IF($E$602&lt;&gt;0,0.1*F623/$E$602,"")</f>
        <v>0</v>
      </c>
      <c r="H623" s="17"/>
    </row>
    <row r="624" spans="1:8">
      <c r="A624" s="4" t="s">
        <v>1593</v>
      </c>
      <c r="B624" s="39">
        <f>'Adder'!$B$283</f>
        <v>0</v>
      </c>
      <c r="C624" s="39">
        <f>'Adder'!$C$283</f>
        <v>0</v>
      </c>
      <c r="D624" s="39">
        <f>'Adder'!$D$283</f>
        <v>0</v>
      </c>
      <c r="E624" s="38">
        <f>IF(E$602&lt;&gt;0,(($B624*B$602+$C624*C$602+$D624*D$602))/E$602,0)</f>
        <v>0</v>
      </c>
      <c r="F624" s="43">
        <f>0+10*(B624*$B$602+C624*$C$602+D624*$D$602)</f>
        <v>0</v>
      </c>
      <c r="G624" s="38">
        <f>IF($E$602&lt;&gt;0,0.1*F624/$E$602,"")</f>
        <v>0</v>
      </c>
      <c r="H624" s="17"/>
    </row>
    <row r="625" spans="1:8">
      <c r="A625" s="4" t="s">
        <v>1594</v>
      </c>
      <c r="B625" s="39">
        <f>'Adjust'!$B$96</f>
        <v>0</v>
      </c>
      <c r="C625" s="39">
        <f>'Adjust'!$C$96</f>
        <v>0</v>
      </c>
      <c r="D625" s="39">
        <f>'Adjust'!$D$96</f>
        <v>0</v>
      </c>
      <c r="E625" s="38">
        <f>IF(E$602&lt;&gt;0,(($B625*B$602+$C625*C$602+$D625*D$602))/E$602,0)</f>
        <v>0</v>
      </c>
      <c r="F625" s="43">
        <f>0+10*(B625*$B$602+C625*$C$602+D625*$D$602)</f>
        <v>0</v>
      </c>
      <c r="G625" s="38">
        <f>IF($E$602&lt;&gt;0,0.1*F625/$E$602,"")</f>
        <v>0</v>
      </c>
      <c r="H625" s="17"/>
    </row>
    <row r="627" spans="1:8">
      <c r="A627" s="4" t="s">
        <v>1595</v>
      </c>
      <c r="B627" s="38">
        <f>SUM($B$605:$B$625)</f>
        <v>0</v>
      </c>
      <c r="C627" s="38">
        <f>SUM($C$605:$C$625)</f>
        <v>0</v>
      </c>
      <c r="D627" s="38">
        <f>SUM($D$605:$D$625)</f>
        <v>0</v>
      </c>
      <c r="E627" s="38">
        <f>SUM(E$605:E$625)</f>
        <v>0</v>
      </c>
      <c r="F627" s="43">
        <f>SUM($F$605:$F$625)</f>
        <v>0</v>
      </c>
      <c r="G627" s="38">
        <f>SUM($G$605:$G$625)</f>
        <v>0</v>
      </c>
      <c r="H627" s="17"/>
    </row>
    <row r="629" spans="1:8" ht="21" customHeight="1">
      <c r="A629" s="1" t="s">
        <v>195</v>
      </c>
    </row>
    <row r="631" spans="1:8">
      <c r="B631" s="15" t="s">
        <v>242</v>
      </c>
      <c r="C631" s="15" t="s">
        <v>245</v>
      </c>
      <c r="D631" s="15" t="s">
        <v>1576</v>
      </c>
      <c r="E631" s="15" t="s">
        <v>1577</v>
      </c>
    </row>
    <row r="632" spans="1:8">
      <c r="A632" s="4" t="s">
        <v>195</v>
      </c>
      <c r="B632" s="45">
        <f>'Loads'!B$353</f>
        <v>0</v>
      </c>
      <c r="C632" s="45">
        <f>'Loads'!E$353</f>
        <v>0</v>
      </c>
      <c r="D632" s="45">
        <f>'Multi'!B$147</f>
        <v>0</v>
      </c>
      <c r="E632" s="38">
        <f>IF(C632,D632/C632,"")</f>
        <v>0</v>
      </c>
      <c r="F632" s="17"/>
    </row>
    <row r="634" spans="1:8">
      <c r="B634" s="15" t="s">
        <v>1384</v>
      </c>
      <c r="C634" s="15" t="s">
        <v>1387</v>
      </c>
      <c r="D634" s="15" t="s">
        <v>1578</v>
      </c>
      <c r="E634" s="15" t="s">
        <v>1545</v>
      </c>
      <c r="F634" s="15" t="s">
        <v>1579</v>
      </c>
    </row>
    <row r="635" spans="1:8">
      <c r="A635" s="4" t="s">
        <v>483</v>
      </c>
      <c r="B635" s="39">
        <f>'Yard'!$C$42</f>
        <v>0</v>
      </c>
      <c r="C635" s="21"/>
      <c r="D635" s="43">
        <f>0.01*'Input'!$F$60*(C635*$C$632)+10*(B635*$B$632)</f>
        <v>0</v>
      </c>
      <c r="E635" s="38">
        <f>IF($D$632&lt;&gt;0,0.1*D635/$D$632,"")</f>
        <v>0</v>
      </c>
      <c r="F635" s="47">
        <f>IF($C$632&lt;&gt;0,D635/$C$632,"")</f>
        <v>0</v>
      </c>
      <c r="G635" s="17"/>
    </row>
    <row r="636" spans="1:8">
      <c r="A636" s="4" t="s">
        <v>484</v>
      </c>
      <c r="B636" s="39">
        <f>'Yard'!$D$42</f>
        <v>0</v>
      </c>
      <c r="C636" s="21"/>
      <c r="D636" s="43">
        <f>0.01*'Input'!$F$60*(C636*$C$632)+10*(B636*$B$632)</f>
        <v>0</v>
      </c>
      <c r="E636" s="38">
        <f>IF($D$632&lt;&gt;0,0.1*D636/$D$632,"")</f>
        <v>0</v>
      </c>
      <c r="F636" s="47">
        <f>IF($C$632&lt;&gt;0,D636/$C$632,"")</f>
        <v>0</v>
      </c>
      <c r="G636" s="17"/>
    </row>
    <row r="637" spans="1:8">
      <c r="A637" s="4" t="s">
        <v>485</v>
      </c>
      <c r="B637" s="39">
        <f>'Yard'!$E$42</f>
        <v>0</v>
      </c>
      <c r="C637" s="21"/>
      <c r="D637" s="43">
        <f>0.01*'Input'!$F$60*(C637*$C$632)+10*(B637*$B$632)</f>
        <v>0</v>
      </c>
      <c r="E637" s="38">
        <f>IF($D$632&lt;&gt;0,0.1*D637/$D$632,"")</f>
        <v>0</v>
      </c>
      <c r="F637" s="47">
        <f>IF($C$632&lt;&gt;0,D637/$C$632,"")</f>
        <v>0</v>
      </c>
      <c r="G637" s="17"/>
    </row>
    <row r="638" spans="1:8">
      <c r="A638" s="4" t="s">
        <v>486</v>
      </c>
      <c r="B638" s="39">
        <f>'Yard'!$F$42</f>
        <v>0</v>
      </c>
      <c r="C638" s="21"/>
      <c r="D638" s="43">
        <f>0.01*'Input'!$F$60*(C638*$C$632)+10*(B638*$B$632)</f>
        <v>0</v>
      </c>
      <c r="E638" s="38">
        <f>IF($D$632&lt;&gt;0,0.1*D638/$D$632,"")</f>
        <v>0</v>
      </c>
      <c r="F638" s="47">
        <f>IF($C$632&lt;&gt;0,D638/$C$632,"")</f>
        <v>0</v>
      </c>
      <c r="G638" s="17"/>
    </row>
    <row r="639" spans="1:8">
      <c r="A639" s="4" t="s">
        <v>487</v>
      </c>
      <c r="B639" s="39">
        <f>'Yard'!$G$42</f>
        <v>0</v>
      </c>
      <c r="C639" s="21"/>
      <c r="D639" s="43">
        <f>0.01*'Input'!$F$60*(C639*$C$632)+10*(B639*$B$632)</f>
        <v>0</v>
      </c>
      <c r="E639" s="38">
        <f>IF($D$632&lt;&gt;0,0.1*D639/$D$632,"")</f>
        <v>0</v>
      </c>
      <c r="F639" s="47">
        <f>IF($C$632&lt;&gt;0,D639/$C$632,"")</f>
        <v>0</v>
      </c>
      <c r="G639" s="17"/>
    </row>
    <row r="640" spans="1:8">
      <c r="A640" s="4" t="s">
        <v>488</v>
      </c>
      <c r="B640" s="39">
        <f>'Yard'!$H$42</f>
        <v>0</v>
      </c>
      <c r="C640" s="21"/>
      <c r="D640" s="43">
        <f>0.01*'Input'!$F$60*(C640*$C$632)+10*(B640*$B$632)</f>
        <v>0</v>
      </c>
      <c r="E640" s="38">
        <f>IF($D$632&lt;&gt;0,0.1*D640/$D$632,"")</f>
        <v>0</v>
      </c>
      <c r="F640" s="47">
        <f>IF($C$632&lt;&gt;0,D640/$C$632,"")</f>
        <v>0</v>
      </c>
      <c r="G640" s="17"/>
    </row>
    <row r="641" spans="1:7">
      <c r="A641" s="4" t="s">
        <v>489</v>
      </c>
      <c r="B641" s="39">
        <f>'Yard'!$I$42</f>
        <v>0</v>
      </c>
      <c r="C641" s="21"/>
      <c r="D641" s="43">
        <f>0.01*'Input'!$F$60*(C641*$C$632)+10*(B641*$B$632)</f>
        <v>0</v>
      </c>
      <c r="E641" s="38">
        <f>IF($D$632&lt;&gt;0,0.1*D641/$D$632,"")</f>
        <v>0</v>
      </c>
      <c r="F641" s="47">
        <f>IF($C$632&lt;&gt;0,D641/$C$632,"")</f>
        <v>0</v>
      </c>
      <c r="G641" s="17"/>
    </row>
    <row r="642" spans="1:7">
      <c r="A642" s="4" t="s">
        <v>490</v>
      </c>
      <c r="B642" s="39">
        <f>'Yard'!$J$42</f>
        <v>0</v>
      </c>
      <c r="C642" s="21"/>
      <c r="D642" s="43">
        <f>0.01*'Input'!$F$60*(C642*$C$632)+10*(B642*$B$632)</f>
        <v>0</v>
      </c>
      <c r="E642" s="38">
        <f>IF($D$632&lt;&gt;0,0.1*D642/$D$632,"")</f>
        <v>0</v>
      </c>
      <c r="F642" s="47">
        <f>IF($C$632&lt;&gt;0,D642/$C$632,"")</f>
        <v>0</v>
      </c>
      <c r="G642" s="17"/>
    </row>
    <row r="643" spans="1:7">
      <c r="A643" s="4" t="s">
        <v>1580</v>
      </c>
      <c r="B643" s="21"/>
      <c r="C643" s="49">
        <f>'SM'!$B$137</f>
        <v>0</v>
      </c>
      <c r="D643" s="43">
        <f>0.01*'Input'!$F$60*(C643*$C$632)+10*(B643*$B$632)</f>
        <v>0</v>
      </c>
      <c r="E643" s="38">
        <f>IF($D$632&lt;&gt;0,0.1*D643/$D$632,"")</f>
        <v>0</v>
      </c>
      <c r="F643" s="47">
        <f>IF($C$632&lt;&gt;0,D643/$C$632,"")</f>
        <v>0</v>
      </c>
      <c r="G643" s="17"/>
    </row>
    <row r="644" spans="1:7">
      <c r="A644" s="4" t="s">
        <v>1581</v>
      </c>
      <c r="B644" s="21"/>
      <c r="C644" s="49">
        <f>'SM'!$C$137</f>
        <v>0</v>
      </c>
      <c r="D644" s="43">
        <f>0.01*'Input'!$F$60*(C644*$C$632)+10*(B644*$B$632)</f>
        <v>0</v>
      </c>
      <c r="E644" s="38">
        <f>IF($D$632&lt;&gt;0,0.1*D644/$D$632,"")</f>
        <v>0</v>
      </c>
      <c r="F644" s="47">
        <f>IF($C$632&lt;&gt;0,D644/$C$632,"")</f>
        <v>0</v>
      </c>
      <c r="G644" s="17"/>
    </row>
    <row r="645" spans="1:7">
      <c r="A645" s="4" t="s">
        <v>1582</v>
      </c>
      <c r="B645" s="39">
        <f>'Yard'!$K$42</f>
        <v>0</v>
      </c>
      <c r="C645" s="21"/>
      <c r="D645" s="43">
        <f>0.01*'Input'!$F$60*(C645*$C$632)+10*(B645*$B$632)</f>
        <v>0</v>
      </c>
      <c r="E645" s="38">
        <f>IF($D$632&lt;&gt;0,0.1*D645/$D$632,"")</f>
        <v>0</v>
      </c>
      <c r="F645" s="47">
        <f>IF($C$632&lt;&gt;0,D645/$C$632,"")</f>
        <v>0</v>
      </c>
      <c r="G645" s="17"/>
    </row>
    <row r="646" spans="1:7">
      <c r="A646" s="4" t="s">
        <v>1583</v>
      </c>
      <c r="B646" s="39">
        <f>'Yard'!$L$42</f>
        <v>0</v>
      </c>
      <c r="C646" s="21"/>
      <c r="D646" s="43">
        <f>0.01*'Input'!$F$60*(C646*$C$632)+10*(B646*$B$632)</f>
        <v>0</v>
      </c>
      <c r="E646" s="38">
        <f>IF($D$632&lt;&gt;0,0.1*D646/$D$632,"")</f>
        <v>0</v>
      </c>
      <c r="F646" s="47">
        <f>IF($C$632&lt;&gt;0,D646/$C$632,"")</f>
        <v>0</v>
      </c>
      <c r="G646" s="17"/>
    </row>
    <row r="647" spans="1:7">
      <c r="A647" s="4" t="s">
        <v>1584</v>
      </c>
      <c r="B647" s="39">
        <f>'Yard'!$M$42</f>
        <v>0</v>
      </c>
      <c r="C647" s="21"/>
      <c r="D647" s="43">
        <f>0.01*'Input'!$F$60*(C647*$C$632)+10*(B647*$B$632)</f>
        <v>0</v>
      </c>
      <c r="E647" s="38">
        <f>IF($D$632&lt;&gt;0,0.1*D647/$D$632,"")</f>
        <v>0</v>
      </c>
      <c r="F647" s="47">
        <f>IF($C$632&lt;&gt;0,D647/$C$632,"")</f>
        <v>0</v>
      </c>
      <c r="G647" s="17"/>
    </row>
    <row r="648" spans="1:7">
      <c r="A648" s="4" t="s">
        <v>1585</v>
      </c>
      <c r="B648" s="39">
        <f>'Yard'!$N$42</f>
        <v>0</v>
      </c>
      <c r="C648" s="21"/>
      <c r="D648" s="43">
        <f>0.01*'Input'!$F$60*(C648*$C$632)+10*(B648*$B$632)</f>
        <v>0</v>
      </c>
      <c r="E648" s="38">
        <f>IF($D$632&lt;&gt;0,0.1*D648/$D$632,"")</f>
        <v>0</v>
      </c>
      <c r="F648" s="47">
        <f>IF($C$632&lt;&gt;0,D648/$C$632,"")</f>
        <v>0</v>
      </c>
      <c r="G648" s="17"/>
    </row>
    <row r="649" spans="1:7">
      <c r="A649" s="4" t="s">
        <v>1586</v>
      </c>
      <c r="B649" s="39">
        <f>'Yard'!$O$42</f>
        <v>0</v>
      </c>
      <c r="C649" s="21"/>
      <c r="D649" s="43">
        <f>0.01*'Input'!$F$60*(C649*$C$632)+10*(B649*$B$632)</f>
        <v>0</v>
      </c>
      <c r="E649" s="38">
        <f>IF($D$632&lt;&gt;0,0.1*D649/$D$632,"")</f>
        <v>0</v>
      </c>
      <c r="F649" s="47">
        <f>IF($C$632&lt;&gt;0,D649/$C$632,"")</f>
        <v>0</v>
      </c>
      <c r="G649" s="17"/>
    </row>
    <row r="650" spans="1:7">
      <c r="A650" s="4" t="s">
        <v>1587</v>
      </c>
      <c r="B650" s="39">
        <f>'Yard'!$P$42</f>
        <v>0</v>
      </c>
      <c r="C650" s="21"/>
      <c r="D650" s="43">
        <f>0.01*'Input'!$F$60*(C650*$C$632)+10*(B650*$B$632)</f>
        <v>0</v>
      </c>
      <c r="E650" s="38">
        <f>IF($D$632&lt;&gt;0,0.1*D650/$D$632,"")</f>
        <v>0</v>
      </c>
      <c r="F650" s="47">
        <f>IF($C$632&lt;&gt;0,D650/$C$632,"")</f>
        <v>0</v>
      </c>
      <c r="G650" s="17"/>
    </row>
    <row r="651" spans="1:7">
      <c r="A651" s="4" t="s">
        <v>1588</v>
      </c>
      <c r="B651" s="39">
        <f>'Yard'!$Q$42</f>
        <v>0</v>
      </c>
      <c r="C651" s="21"/>
      <c r="D651" s="43">
        <f>0.01*'Input'!$F$60*(C651*$C$632)+10*(B651*$B$632)</f>
        <v>0</v>
      </c>
      <c r="E651" s="38">
        <f>IF($D$632&lt;&gt;0,0.1*D651/$D$632,"")</f>
        <v>0</v>
      </c>
      <c r="F651" s="47">
        <f>IF($C$632&lt;&gt;0,D651/$C$632,"")</f>
        <v>0</v>
      </c>
      <c r="G651" s="17"/>
    </row>
    <row r="652" spans="1:7">
      <c r="A652" s="4" t="s">
        <v>1589</v>
      </c>
      <c r="B652" s="39">
        <f>'Yard'!$R$42</f>
        <v>0</v>
      </c>
      <c r="C652" s="21"/>
      <c r="D652" s="43">
        <f>0.01*'Input'!$F$60*(C652*$C$632)+10*(B652*$B$632)</f>
        <v>0</v>
      </c>
      <c r="E652" s="38">
        <f>IF($D$632&lt;&gt;0,0.1*D652/$D$632,"")</f>
        <v>0</v>
      </c>
      <c r="F652" s="47">
        <f>IF($C$632&lt;&gt;0,D652/$C$632,"")</f>
        <v>0</v>
      </c>
      <c r="G652" s="17"/>
    </row>
    <row r="653" spans="1:7">
      <c r="A653" s="4" t="s">
        <v>1590</v>
      </c>
      <c r="B653" s="39">
        <f>'Yard'!$S$42</f>
        <v>0</v>
      </c>
      <c r="C653" s="21"/>
      <c r="D653" s="43">
        <f>0.01*'Input'!$F$60*(C653*$C$632)+10*(B653*$B$632)</f>
        <v>0</v>
      </c>
      <c r="E653" s="38">
        <f>IF($D$632&lt;&gt;0,0.1*D653/$D$632,"")</f>
        <v>0</v>
      </c>
      <c r="F653" s="47">
        <f>IF($C$632&lt;&gt;0,D653/$C$632,"")</f>
        <v>0</v>
      </c>
      <c r="G653" s="17"/>
    </row>
    <row r="654" spans="1:7">
      <c r="A654" s="4" t="s">
        <v>1591</v>
      </c>
      <c r="B654" s="21"/>
      <c r="C654" s="49">
        <f>'Otex'!$B$140</f>
        <v>0</v>
      </c>
      <c r="D654" s="43">
        <f>0.01*'Input'!$F$60*(C654*$C$632)+10*(B654*$B$632)</f>
        <v>0</v>
      </c>
      <c r="E654" s="38">
        <f>IF($D$632&lt;&gt;0,0.1*D654/$D$632,"")</f>
        <v>0</v>
      </c>
      <c r="F654" s="47">
        <f>IF($C$632&lt;&gt;0,D654/$C$632,"")</f>
        <v>0</v>
      </c>
      <c r="G654" s="17"/>
    </row>
    <row r="655" spans="1:7">
      <c r="A655" s="4" t="s">
        <v>1592</v>
      </c>
      <c r="B655" s="21"/>
      <c r="C655" s="49">
        <f>'Otex'!$C$140</f>
        <v>0</v>
      </c>
      <c r="D655" s="43">
        <f>0.01*'Input'!$F$60*(C655*$C$632)+10*(B655*$B$632)</f>
        <v>0</v>
      </c>
      <c r="E655" s="38">
        <f>IF($D$632&lt;&gt;0,0.1*D655/$D$632,"")</f>
        <v>0</v>
      </c>
      <c r="F655" s="47">
        <f>IF($C$632&lt;&gt;0,D655/$C$632,"")</f>
        <v>0</v>
      </c>
      <c r="G655" s="17"/>
    </row>
    <row r="656" spans="1:7">
      <c r="A656" s="4" t="s">
        <v>1593</v>
      </c>
      <c r="B656" s="39">
        <f>'Adder'!$B$284</f>
        <v>0</v>
      </c>
      <c r="C656" s="21"/>
      <c r="D656" s="43">
        <f>0.01*'Input'!$F$60*(C656*$C$632)+10*(B656*$B$632)</f>
        <v>0</v>
      </c>
      <c r="E656" s="38">
        <f>IF($D$632&lt;&gt;0,0.1*D656/$D$632,"")</f>
        <v>0</v>
      </c>
      <c r="F656" s="47">
        <f>IF($C$632&lt;&gt;0,D656/$C$632,"")</f>
        <v>0</v>
      </c>
      <c r="G656" s="17"/>
    </row>
    <row r="657" spans="1:7">
      <c r="A657" s="4" t="s">
        <v>1594</v>
      </c>
      <c r="B657" s="39">
        <f>'Adjust'!$B$97</f>
        <v>0</v>
      </c>
      <c r="C657" s="49">
        <f>'Adjust'!$E$97</f>
        <v>0</v>
      </c>
      <c r="D657" s="43">
        <f>0.01*'Input'!$F$60*(C657*$C$632)+10*(B657*$B$632)</f>
        <v>0</v>
      </c>
      <c r="E657" s="38">
        <f>IF($D$632&lt;&gt;0,0.1*D657/$D$632,"")</f>
        <v>0</v>
      </c>
      <c r="F657" s="47">
        <f>IF($C$632&lt;&gt;0,D657/$C$632,"")</f>
        <v>0</v>
      </c>
      <c r="G657" s="17"/>
    </row>
    <row r="659" spans="1:7">
      <c r="A659" s="4" t="s">
        <v>1595</v>
      </c>
      <c r="B659" s="38">
        <f>SUM($B$635:$B$657)</f>
        <v>0</v>
      </c>
      <c r="C659" s="47">
        <f>SUM($C$635:$C$657)</f>
        <v>0</v>
      </c>
      <c r="D659" s="43">
        <f>SUM($D$635:$D$657)</f>
        <v>0</v>
      </c>
      <c r="E659" s="38">
        <f>SUM($E$635:$E$657)</f>
        <v>0</v>
      </c>
      <c r="F659" s="47">
        <f>SUM($F$635:$F$657)</f>
        <v>0</v>
      </c>
      <c r="G659" s="17"/>
    </row>
    <row r="661" spans="1:7" ht="21" customHeight="1">
      <c r="A661" s="1" t="s">
        <v>196</v>
      </c>
    </row>
    <row r="663" spans="1:7">
      <c r="B663" s="15" t="s">
        <v>242</v>
      </c>
      <c r="C663" s="15" t="s">
        <v>245</v>
      </c>
      <c r="D663" s="15" t="s">
        <v>1576</v>
      </c>
      <c r="E663" s="15" t="s">
        <v>1577</v>
      </c>
    </row>
    <row r="664" spans="1:7">
      <c r="A664" s="4" t="s">
        <v>196</v>
      </c>
      <c r="B664" s="45">
        <f>'Loads'!B$354</f>
        <v>0</v>
      </c>
      <c r="C664" s="45">
        <f>'Loads'!E$354</f>
        <v>0</v>
      </c>
      <c r="D664" s="45">
        <f>'Multi'!B$148</f>
        <v>0</v>
      </c>
      <c r="E664" s="38">
        <f>IF(C664,D664/C664,"")</f>
        <v>0</v>
      </c>
      <c r="F664" s="17"/>
    </row>
    <row r="666" spans="1:7">
      <c r="B666" s="15" t="s">
        <v>1384</v>
      </c>
      <c r="C666" s="15" t="s">
        <v>1387</v>
      </c>
      <c r="D666" s="15" t="s">
        <v>1578</v>
      </c>
      <c r="E666" s="15" t="s">
        <v>1545</v>
      </c>
      <c r="F666" s="15" t="s">
        <v>1579</v>
      </c>
    </row>
    <row r="667" spans="1:7">
      <c r="A667" s="4" t="s">
        <v>483</v>
      </c>
      <c r="B667" s="39">
        <f>'Yard'!$C$43</f>
        <v>0</v>
      </c>
      <c r="C667" s="21"/>
      <c r="D667" s="43">
        <f>0.01*'Input'!$F$60*(C667*$C$664)+10*(B667*$B$664)</f>
        <v>0</v>
      </c>
      <c r="E667" s="38">
        <f>IF($D$664&lt;&gt;0,0.1*D667/$D$664,"")</f>
        <v>0</v>
      </c>
      <c r="F667" s="47">
        <f>IF($C$664&lt;&gt;0,D667/$C$664,"")</f>
        <v>0</v>
      </c>
      <c r="G667" s="17"/>
    </row>
    <row r="668" spans="1:7">
      <c r="A668" s="4" t="s">
        <v>484</v>
      </c>
      <c r="B668" s="39">
        <f>'Yard'!$D$43</f>
        <v>0</v>
      </c>
      <c r="C668" s="21"/>
      <c r="D668" s="43">
        <f>0.01*'Input'!$F$60*(C668*$C$664)+10*(B668*$B$664)</f>
        <v>0</v>
      </c>
      <c r="E668" s="38">
        <f>IF($D$664&lt;&gt;0,0.1*D668/$D$664,"")</f>
        <v>0</v>
      </c>
      <c r="F668" s="47">
        <f>IF($C$664&lt;&gt;0,D668/$C$664,"")</f>
        <v>0</v>
      </c>
      <c r="G668" s="17"/>
    </row>
    <row r="669" spans="1:7">
      <c r="A669" s="4" t="s">
        <v>485</v>
      </c>
      <c r="B669" s="39">
        <f>'Yard'!$E$43</f>
        <v>0</v>
      </c>
      <c r="C669" s="21"/>
      <c r="D669" s="43">
        <f>0.01*'Input'!$F$60*(C669*$C$664)+10*(B669*$B$664)</f>
        <v>0</v>
      </c>
      <c r="E669" s="38">
        <f>IF($D$664&lt;&gt;0,0.1*D669/$D$664,"")</f>
        <v>0</v>
      </c>
      <c r="F669" s="47">
        <f>IF($C$664&lt;&gt;0,D669/$C$664,"")</f>
        <v>0</v>
      </c>
      <c r="G669" s="17"/>
    </row>
    <row r="670" spans="1:7">
      <c r="A670" s="4" t="s">
        <v>486</v>
      </c>
      <c r="B670" s="39">
        <f>'Yard'!$F$43</f>
        <v>0</v>
      </c>
      <c r="C670" s="21"/>
      <c r="D670" s="43">
        <f>0.01*'Input'!$F$60*(C670*$C$664)+10*(B670*$B$664)</f>
        <v>0</v>
      </c>
      <c r="E670" s="38">
        <f>IF($D$664&lt;&gt;0,0.1*D670/$D$664,"")</f>
        <v>0</v>
      </c>
      <c r="F670" s="47">
        <f>IF($C$664&lt;&gt;0,D670/$C$664,"")</f>
        <v>0</v>
      </c>
      <c r="G670" s="17"/>
    </row>
    <row r="671" spans="1:7">
      <c r="A671" s="4" t="s">
        <v>487</v>
      </c>
      <c r="B671" s="39">
        <f>'Yard'!$G$43</f>
        <v>0</v>
      </c>
      <c r="C671" s="21"/>
      <c r="D671" s="43">
        <f>0.01*'Input'!$F$60*(C671*$C$664)+10*(B671*$B$664)</f>
        <v>0</v>
      </c>
      <c r="E671" s="38">
        <f>IF($D$664&lt;&gt;0,0.1*D671/$D$664,"")</f>
        <v>0</v>
      </c>
      <c r="F671" s="47">
        <f>IF($C$664&lt;&gt;0,D671/$C$664,"")</f>
        <v>0</v>
      </c>
      <c r="G671" s="17"/>
    </row>
    <row r="672" spans="1:7">
      <c r="A672" s="4" t="s">
        <v>488</v>
      </c>
      <c r="B672" s="39">
        <f>'Yard'!$H$43</f>
        <v>0</v>
      </c>
      <c r="C672" s="21"/>
      <c r="D672" s="43">
        <f>0.01*'Input'!$F$60*(C672*$C$664)+10*(B672*$B$664)</f>
        <v>0</v>
      </c>
      <c r="E672" s="38">
        <f>IF($D$664&lt;&gt;0,0.1*D672/$D$664,"")</f>
        <v>0</v>
      </c>
      <c r="F672" s="47">
        <f>IF($C$664&lt;&gt;0,D672/$C$664,"")</f>
        <v>0</v>
      </c>
      <c r="G672" s="17"/>
    </row>
    <row r="673" spans="1:7">
      <c r="A673" s="4" t="s">
        <v>489</v>
      </c>
      <c r="B673" s="39">
        <f>'Yard'!$I$43</f>
        <v>0</v>
      </c>
      <c r="C673" s="21"/>
      <c r="D673" s="43">
        <f>0.01*'Input'!$F$60*(C673*$C$664)+10*(B673*$B$664)</f>
        <v>0</v>
      </c>
      <c r="E673" s="38">
        <f>IF($D$664&lt;&gt;0,0.1*D673/$D$664,"")</f>
        <v>0</v>
      </c>
      <c r="F673" s="47">
        <f>IF($C$664&lt;&gt;0,D673/$C$664,"")</f>
        <v>0</v>
      </c>
      <c r="G673" s="17"/>
    </row>
    <row r="674" spans="1:7">
      <c r="A674" s="4" t="s">
        <v>490</v>
      </c>
      <c r="B674" s="39">
        <f>'Yard'!$J$43</f>
        <v>0</v>
      </c>
      <c r="C674" s="21"/>
      <c r="D674" s="43">
        <f>0.01*'Input'!$F$60*(C674*$C$664)+10*(B674*$B$664)</f>
        <v>0</v>
      </c>
      <c r="E674" s="38">
        <f>IF($D$664&lt;&gt;0,0.1*D674/$D$664,"")</f>
        <v>0</v>
      </c>
      <c r="F674" s="47">
        <f>IF($C$664&lt;&gt;0,D674/$C$664,"")</f>
        <v>0</v>
      </c>
      <c r="G674" s="17"/>
    </row>
    <row r="675" spans="1:7">
      <c r="A675" s="4" t="s">
        <v>1580</v>
      </c>
      <c r="B675" s="21"/>
      <c r="C675" s="49">
        <f>'SM'!$B$138</f>
        <v>0</v>
      </c>
      <c r="D675" s="43">
        <f>0.01*'Input'!$F$60*(C675*$C$664)+10*(B675*$B$664)</f>
        <v>0</v>
      </c>
      <c r="E675" s="38">
        <f>IF($D$664&lt;&gt;0,0.1*D675/$D$664,"")</f>
        <v>0</v>
      </c>
      <c r="F675" s="47">
        <f>IF($C$664&lt;&gt;0,D675/$C$664,"")</f>
        <v>0</v>
      </c>
      <c r="G675" s="17"/>
    </row>
    <row r="676" spans="1:7">
      <c r="A676" s="4" t="s">
        <v>1581</v>
      </c>
      <c r="B676" s="21"/>
      <c r="C676" s="49">
        <f>'SM'!$C$138</f>
        <v>0</v>
      </c>
      <c r="D676" s="43">
        <f>0.01*'Input'!$F$60*(C676*$C$664)+10*(B676*$B$664)</f>
        <v>0</v>
      </c>
      <c r="E676" s="38">
        <f>IF($D$664&lt;&gt;0,0.1*D676/$D$664,"")</f>
        <v>0</v>
      </c>
      <c r="F676" s="47">
        <f>IF($C$664&lt;&gt;0,D676/$C$664,"")</f>
        <v>0</v>
      </c>
      <c r="G676" s="17"/>
    </row>
    <row r="677" spans="1:7">
      <c r="A677" s="4" t="s">
        <v>1582</v>
      </c>
      <c r="B677" s="39">
        <f>'Yard'!$K$43</f>
        <v>0</v>
      </c>
      <c r="C677" s="21"/>
      <c r="D677" s="43">
        <f>0.01*'Input'!$F$60*(C677*$C$664)+10*(B677*$B$664)</f>
        <v>0</v>
      </c>
      <c r="E677" s="38">
        <f>IF($D$664&lt;&gt;0,0.1*D677/$D$664,"")</f>
        <v>0</v>
      </c>
      <c r="F677" s="47">
        <f>IF($C$664&lt;&gt;0,D677/$C$664,"")</f>
        <v>0</v>
      </c>
      <c r="G677" s="17"/>
    </row>
    <row r="678" spans="1:7">
      <c r="A678" s="4" t="s">
        <v>1583</v>
      </c>
      <c r="B678" s="39">
        <f>'Yard'!$L$43</f>
        <v>0</v>
      </c>
      <c r="C678" s="21"/>
      <c r="D678" s="43">
        <f>0.01*'Input'!$F$60*(C678*$C$664)+10*(B678*$B$664)</f>
        <v>0</v>
      </c>
      <c r="E678" s="38">
        <f>IF($D$664&lt;&gt;0,0.1*D678/$D$664,"")</f>
        <v>0</v>
      </c>
      <c r="F678" s="47">
        <f>IF($C$664&lt;&gt;0,D678/$C$664,"")</f>
        <v>0</v>
      </c>
      <c r="G678" s="17"/>
    </row>
    <row r="679" spans="1:7">
      <c r="A679" s="4" t="s">
        <v>1584</v>
      </c>
      <c r="B679" s="39">
        <f>'Yard'!$M$43</f>
        <v>0</v>
      </c>
      <c r="C679" s="21"/>
      <c r="D679" s="43">
        <f>0.01*'Input'!$F$60*(C679*$C$664)+10*(B679*$B$664)</f>
        <v>0</v>
      </c>
      <c r="E679" s="38">
        <f>IF($D$664&lt;&gt;0,0.1*D679/$D$664,"")</f>
        <v>0</v>
      </c>
      <c r="F679" s="47">
        <f>IF($C$664&lt;&gt;0,D679/$C$664,"")</f>
        <v>0</v>
      </c>
      <c r="G679" s="17"/>
    </row>
    <row r="680" spans="1:7">
      <c r="A680" s="4" t="s">
        <v>1585</v>
      </c>
      <c r="B680" s="39">
        <f>'Yard'!$N$43</f>
        <v>0</v>
      </c>
      <c r="C680" s="21"/>
      <c r="D680" s="43">
        <f>0.01*'Input'!$F$60*(C680*$C$664)+10*(B680*$B$664)</f>
        <v>0</v>
      </c>
      <c r="E680" s="38">
        <f>IF($D$664&lt;&gt;0,0.1*D680/$D$664,"")</f>
        <v>0</v>
      </c>
      <c r="F680" s="47">
        <f>IF($C$664&lt;&gt;0,D680/$C$664,"")</f>
        <v>0</v>
      </c>
      <c r="G680" s="17"/>
    </row>
    <row r="681" spans="1:7">
      <c r="A681" s="4" t="s">
        <v>1586</v>
      </c>
      <c r="B681" s="39">
        <f>'Yard'!$O$43</f>
        <v>0</v>
      </c>
      <c r="C681" s="21"/>
      <c r="D681" s="43">
        <f>0.01*'Input'!$F$60*(C681*$C$664)+10*(B681*$B$664)</f>
        <v>0</v>
      </c>
      <c r="E681" s="38">
        <f>IF($D$664&lt;&gt;0,0.1*D681/$D$664,"")</f>
        <v>0</v>
      </c>
      <c r="F681" s="47">
        <f>IF($C$664&lt;&gt;0,D681/$C$664,"")</f>
        <v>0</v>
      </c>
      <c r="G681" s="17"/>
    </row>
    <row r="682" spans="1:7">
      <c r="A682" s="4" t="s">
        <v>1587</v>
      </c>
      <c r="B682" s="39">
        <f>'Yard'!$P$43</f>
        <v>0</v>
      </c>
      <c r="C682" s="21"/>
      <c r="D682" s="43">
        <f>0.01*'Input'!$F$60*(C682*$C$664)+10*(B682*$B$664)</f>
        <v>0</v>
      </c>
      <c r="E682" s="38">
        <f>IF($D$664&lt;&gt;0,0.1*D682/$D$664,"")</f>
        <v>0</v>
      </c>
      <c r="F682" s="47">
        <f>IF($C$664&lt;&gt;0,D682/$C$664,"")</f>
        <v>0</v>
      </c>
      <c r="G682" s="17"/>
    </row>
    <row r="683" spans="1:7">
      <c r="A683" s="4" t="s">
        <v>1588</v>
      </c>
      <c r="B683" s="39">
        <f>'Yard'!$Q$43</f>
        <v>0</v>
      </c>
      <c r="C683" s="21"/>
      <c r="D683" s="43">
        <f>0.01*'Input'!$F$60*(C683*$C$664)+10*(B683*$B$664)</f>
        <v>0</v>
      </c>
      <c r="E683" s="38">
        <f>IF($D$664&lt;&gt;0,0.1*D683/$D$664,"")</f>
        <v>0</v>
      </c>
      <c r="F683" s="47">
        <f>IF($C$664&lt;&gt;0,D683/$C$664,"")</f>
        <v>0</v>
      </c>
      <c r="G683" s="17"/>
    </row>
    <row r="684" spans="1:7">
      <c r="A684" s="4" t="s">
        <v>1589</v>
      </c>
      <c r="B684" s="39">
        <f>'Yard'!$R$43</f>
        <v>0</v>
      </c>
      <c r="C684" s="21"/>
      <c r="D684" s="43">
        <f>0.01*'Input'!$F$60*(C684*$C$664)+10*(B684*$B$664)</f>
        <v>0</v>
      </c>
      <c r="E684" s="38">
        <f>IF($D$664&lt;&gt;0,0.1*D684/$D$664,"")</f>
        <v>0</v>
      </c>
      <c r="F684" s="47">
        <f>IF($C$664&lt;&gt;0,D684/$C$664,"")</f>
        <v>0</v>
      </c>
      <c r="G684" s="17"/>
    </row>
    <row r="685" spans="1:7">
      <c r="A685" s="4" t="s">
        <v>1590</v>
      </c>
      <c r="B685" s="39">
        <f>'Yard'!$S$43</f>
        <v>0</v>
      </c>
      <c r="C685" s="21"/>
      <c r="D685" s="43">
        <f>0.01*'Input'!$F$60*(C685*$C$664)+10*(B685*$B$664)</f>
        <v>0</v>
      </c>
      <c r="E685" s="38">
        <f>IF($D$664&lt;&gt;0,0.1*D685/$D$664,"")</f>
        <v>0</v>
      </c>
      <c r="F685" s="47">
        <f>IF($C$664&lt;&gt;0,D685/$C$664,"")</f>
        <v>0</v>
      </c>
      <c r="G685" s="17"/>
    </row>
    <row r="686" spans="1:7">
      <c r="A686" s="4" t="s">
        <v>1591</v>
      </c>
      <c r="B686" s="21"/>
      <c r="C686" s="49">
        <f>'Otex'!$B$141</f>
        <v>0</v>
      </c>
      <c r="D686" s="43">
        <f>0.01*'Input'!$F$60*(C686*$C$664)+10*(B686*$B$664)</f>
        <v>0</v>
      </c>
      <c r="E686" s="38">
        <f>IF($D$664&lt;&gt;0,0.1*D686/$D$664,"")</f>
        <v>0</v>
      </c>
      <c r="F686" s="47">
        <f>IF($C$664&lt;&gt;0,D686/$C$664,"")</f>
        <v>0</v>
      </c>
      <c r="G686" s="17"/>
    </row>
    <row r="687" spans="1:7">
      <c r="A687" s="4" t="s">
        <v>1592</v>
      </c>
      <c r="B687" s="21"/>
      <c r="C687" s="49">
        <f>'Otex'!$C$141</f>
        <v>0</v>
      </c>
      <c r="D687" s="43">
        <f>0.01*'Input'!$F$60*(C687*$C$664)+10*(B687*$B$664)</f>
        <v>0</v>
      </c>
      <c r="E687" s="38">
        <f>IF($D$664&lt;&gt;0,0.1*D687/$D$664,"")</f>
        <v>0</v>
      </c>
      <c r="F687" s="47">
        <f>IF($C$664&lt;&gt;0,D687/$C$664,"")</f>
        <v>0</v>
      </c>
      <c r="G687" s="17"/>
    </row>
    <row r="688" spans="1:7">
      <c r="A688" s="4" t="s">
        <v>1593</v>
      </c>
      <c r="B688" s="39">
        <f>'Adder'!$B$285</f>
        <v>0</v>
      </c>
      <c r="C688" s="21"/>
      <c r="D688" s="43">
        <f>0.01*'Input'!$F$60*(C688*$C$664)+10*(B688*$B$664)</f>
        <v>0</v>
      </c>
      <c r="E688" s="38">
        <f>IF($D$664&lt;&gt;0,0.1*D688/$D$664,"")</f>
        <v>0</v>
      </c>
      <c r="F688" s="47">
        <f>IF($C$664&lt;&gt;0,D688/$C$664,"")</f>
        <v>0</v>
      </c>
      <c r="G688" s="17"/>
    </row>
    <row r="689" spans="1:8">
      <c r="A689" s="4" t="s">
        <v>1594</v>
      </c>
      <c r="B689" s="39">
        <f>'Adjust'!$B$98</f>
        <v>0</v>
      </c>
      <c r="C689" s="49">
        <f>'Adjust'!$E$98</f>
        <v>0</v>
      </c>
      <c r="D689" s="43">
        <f>0.01*'Input'!$F$60*(C689*$C$664)+10*(B689*$B$664)</f>
        <v>0</v>
      </c>
      <c r="E689" s="38">
        <f>IF($D$664&lt;&gt;0,0.1*D689/$D$664,"")</f>
        <v>0</v>
      </c>
      <c r="F689" s="47">
        <f>IF($C$664&lt;&gt;0,D689/$C$664,"")</f>
        <v>0</v>
      </c>
      <c r="G689" s="17"/>
    </row>
    <row r="691" spans="1:8">
      <c r="A691" s="4" t="s">
        <v>1595</v>
      </c>
      <c r="B691" s="38">
        <f>SUM($B$667:$B$689)</f>
        <v>0</v>
      </c>
      <c r="C691" s="47">
        <f>SUM($C$667:$C$689)</f>
        <v>0</v>
      </c>
      <c r="D691" s="43">
        <f>SUM($D$667:$D$689)</f>
        <v>0</v>
      </c>
      <c r="E691" s="38">
        <f>SUM($E$667:$E$689)</f>
        <v>0</v>
      </c>
      <c r="F691" s="47">
        <f>SUM($F$667:$F$689)</f>
        <v>0</v>
      </c>
      <c r="G691" s="17"/>
    </row>
    <row r="693" spans="1:8" ht="21" customHeight="1">
      <c r="A693" s="1" t="s">
        <v>197</v>
      </c>
    </row>
    <row r="695" spans="1:8">
      <c r="B695" s="15" t="s">
        <v>242</v>
      </c>
      <c r="C695" s="15" t="s">
        <v>245</v>
      </c>
      <c r="D695" s="15" t="s">
        <v>248</v>
      </c>
      <c r="E695" s="15" t="s">
        <v>1576</v>
      </c>
      <c r="F695" s="15" t="s">
        <v>1577</v>
      </c>
    </row>
    <row r="696" spans="1:8">
      <c r="A696" s="4" t="s">
        <v>197</v>
      </c>
      <c r="B696" s="45">
        <f>'Loads'!B$355</f>
        <v>0</v>
      </c>
      <c r="C696" s="45">
        <f>'Loads'!E$355</f>
        <v>0</v>
      </c>
      <c r="D696" s="45">
        <f>'Loads'!H$355</f>
        <v>0</v>
      </c>
      <c r="E696" s="45">
        <f>'Multi'!B$149</f>
        <v>0</v>
      </c>
      <c r="F696" s="38">
        <f>IF(C696,E696/C696,"")</f>
        <v>0</v>
      </c>
      <c r="G696" s="17"/>
    </row>
    <row r="698" spans="1:8">
      <c r="B698" s="15" t="s">
        <v>1384</v>
      </c>
      <c r="C698" s="15" t="s">
        <v>1387</v>
      </c>
      <c r="D698" s="15" t="s">
        <v>1141</v>
      </c>
      <c r="E698" s="15" t="s">
        <v>1578</v>
      </c>
      <c r="F698" s="15" t="s">
        <v>1545</v>
      </c>
      <c r="G698" s="15" t="s">
        <v>1579</v>
      </c>
    </row>
    <row r="699" spans="1:8">
      <c r="A699" s="4" t="s">
        <v>483</v>
      </c>
      <c r="B699" s="39">
        <f>'Yard'!$C$44</f>
        <v>0</v>
      </c>
      <c r="C699" s="21"/>
      <c r="D699" s="39">
        <f>'Reactive'!$C$77</f>
        <v>0</v>
      </c>
      <c r="E699" s="43">
        <f>0.01*'Input'!$F$60*(C699*$C$696)+10*(B699*$B$696+D699*$D$696)</f>
        <v>0</v>
      </c>
      <c r="F699" s="38">
        <f>IF($E$696&lt;&gt;0,0.1*E699/$E$696,"")</f>
        <v>0</v>
      </c>
      <c r="G699" s="47">
        <f>IF($C$696&lt;&gt;0,E699/$C$696,"")</f>
        <v>0</v>
      </c>
      <c r="H699" s="17"/>
    </row>
    <row r="700" spans="1:8">
      <c r="A700" s="4" t="s">
        <v>484</v>
      </c>
      <c r="B700" s="39">
        <f>'Yard'!$D$44</f>
        <v>0</v>
      </c>
      <c r="C700" s="21"/>
      <c r="D700" s="39">
        <f>'Reactive'!$D$77</f>
        <v>0</v>
      </c>
      <c r="E700" s="43">
        <f>0.01*'Input'!$F$60*(C700*$C$696)+10*(B700*$B$696+D700*$D$696)</f>
        <v>0</v>
      </c>
      <c r="F700" s="38">
        <f>IF($E$696&lt;&gt;0,0.1*E700/$E$696,"")</f>
        <v>0</v>
      </c>
      <c r="G700" s="47">
        <f>IF($C$696&lt;&gt;0,E700/$C$696,"")</f>
        <v>0</v>
      </c>
      <c r="H700" s="17"/>
    </row>
    <row r="701" spans="1:8">
      <c r="A701" s="4" t="s">
        <v>485</v>
      </c>
      <c r="B701" s="39">
        <f>'Yard'!$E$44</f>
        <v>0</v>
      </c>
      <c r="C701" s="21"/>
      <c r="D701" s="39">
        <f>'Reactive'!$E$77</f>
        <v>0</v>
      </c>
      <c r="E701" s="43">
        <f>0.01*'Input'!$F$60*(C701*$C$696)+10*(B701*$B$696+D701*$D$696)</f>
        <v>0</v>
      </c>
      <c r="F701" s="38">
        <f>IF($E$696&lt;&gt;0,0.1*E701/$E$696,"")</f>
        <v>0</v>
      </c>
      <c r="G701" s="47">
        <f>IF($C$696&lt;&gt;0,E701/$C$696,"")</f>
        <v>0</v>
      </c>
      <c r="H701" s="17"/>
    </row>
    <row r="702" spans="1:8">
      <c r="A702" s="4" t="s">
        <v>486</v>
      </c>
      <c r="B702" s="39">
        <f>'Yard'!$F$44</f>
        <v>0</v>
      </c>
      <c r="C702" s="21"/>
      <c r="D702" s="39">
        <f>'Reactive'!$F$77</f>
        <v>0</v>
      </c>
      <c r="E702" s="43">
        <f>0.01*'Input'!$F$60*(C702*$C$696)+10*(B702*$B$696+D702*$D$696)</f>
        <v>0</v>
      </c>
      <c r="F702" s="38">
        <f>IF($E$696&lt;&gt;0,0.1*E702/$E$696,"")</f>
        <v>0</v>
      </c>
      <c r="G702" s="47">
        <f>IF($C$696&lt;&gt;0,E702/$C$696,"")</f>
        <v>0</v>
      </c>
      <c r="H702" s="17"/>
    </row>
    <row r="703" spans="1:8">
      <c r="A703" s="4" t="s">
        <v>487</v>
      </c>
      <c r="B703" s="39">
        <f>'Yard'!$G$44</f>
        <v>0</v>
      </c>
      <c r="C703" s="21"/>
      <c r="D703" s="39">
        <f>'Reactive'!$G$77</f>
        <v>0</v>
      </c>
      <c r="E703" s="43">
        <f>0.01*'Input'!$F$60*(C703*$C$696)+10*(B703*$B$696+D703*$D$696)</f>
        <v>0</v>
      </c>
      <c r="F703" s="38">
        <f>IF($E$696&lt;&gt;0,0.1*E703/$E$696,"")</f>
        <v>0</v>
      </c>
      <c r="G703" s="47">
        <f>IF($C$696&lt;&gt;0,E703/$C$696,"")</f>
        <v>0</v>
      </c>
      <c r="H703" s="17"/>
    </row>
    <row r="704" spans="1:8">
      <c r="A704" s="4" t="s">
        <v>488</v>
      </c>
      <c r="B704" s="39">
        <f>'Yard'!$H$44</f>
        <v>0</v>
      </c>
      <c r="C704" s="21"/>
      <c r="D704" s="39">
        <f>'Reactive'!$H$77</f>
        <v>0</v>
      </c>
      <c r="E704" s="43">
        <f>0.01*'Input'!$F$60*(C704*$C$696)+10*(B704*$B$696+D704*$D$696)</f>
        <v>0</v>
      </c>
      <c r="F704" s="38">
        <f>IF($E$696&lt;&gt;0,0.1*E704/$E$696,"")</f>
        <v>0</v>
      </c>
      <c r="G704" s="47">
        <f>IF($C$696&lt;&gt;0,E704/$C$696,"")</f>
        <v>0</v>
      </c>
      <c r="H704" s="17"/>
    </row>
    <row r="705" spans="1:8">
      <c r="A705" s="4" t="s">
        <v>489</v>
      </c>
      <c r="B705" s="39">
        <f>'Yard'!$I$44</f>
        <v>0</v>
      </c>
      <c r="C705" s="21"/>
      <c r="D705" s="39">
        <f>'Reactive'!$I$77</f>
        <v>0</v>
      </c>
      <c r="E705" s="43">
        <f>0.01*'Input'!$F$60*(C705*$C$696)+10*(B705*$B$696+D705*$D$696)</f>
        <v>0</v>
      </c>
      <c r="F705" s="38">
        <f>IF($E$696&lt;&gt;0,0.1*E705/$E$696,"")</f>
        <v>0</v>
      </c>
      <c r="G705" s="47">
        <f>IF($C$696&lt;&gt;0,E705/$C$696,"")</f>
        <v>0</v>
      </c>
      <c r="H705" s="17"/>
    </row>
    <row r="706" spans="1:8">
      <c r="A706" s="4" t="s">
        <v>490</v>
      </c>
      <c r="B706" s="39">
        <f>'Yard'!$J$44</f>
        <v>0</v>
      </c>
      <c r="C706" s="21"/>
      <c r="D706" s="39">
        <f>'Reactive'!$J$77</f>
        <v>0</v>
      </c>
      <c r="E706" s="43">
        <f>0.01*'Input'!$F$60*(C706*$C$696)+10*(B706*$B$696+D706*$D$696)</f>
        <v>0</v>
      </c>
      <c r="F706" s="38">
        <f>IF($E$696&lt;&gt;0,0.1*E706/$E$696,"")</f>
        <v>0</v>
      </c>
      <c r="G706" s="47">
        <f>IF($C$696&lt;&gt;0,E706/$C$696,"")</f>
        <v>0</v>
      </c>
      <c r="H706" s="17"/>
    </row>
    <row r="707" spans="1:8">
      <c r="A707" s="4" t="s">
        <v>1580</v>
      </c>
      <c r="B707" s="21"/>
      <c r="C707" s="49">
        <f>'SM'!$B$139</f>
        <v>0</v>
      </c>
      <c r="D707" s="21"/>
      <c r="E707" s="43">
        <f>0.01*'Input'!$F$60*(C707*$C$696)+10*(B707*$B$696+D707*$D$696)</f>
        <v>0</v>
      </c>
      <c r="F707" s="38">
        <f>IF($E$696&lt;&gt;0,0.1*E707/$E$696,"")</f>
        <v>0</v>
      </c>
      <c r="G707" s="47">
        <f>IF($C$696&lt;&gt;0,E707/$C$696,"")</f>
        <v>0</v>
      </c>
      <c r="H707" s="17"/>
    </row>
    <row r="708" spans="1:8">
      <c r="A708" s="4" t="s">
        <v>1581</v>
      </c>
      <c r="B708" s="21"/>
      <c r="C708" s="49">
        <f>'SM'!$C$139</f>
        <v>0</v>
      </c>
      <c r="D708" s="21"/>
      <c r="E708" s="43">
        <f>0.01*'Input'!$F$60*(C708*$C$696)+10*(B708*$B$696+D708*$D$696)</f>
        <v>0</v>
      </c>
      <c r="F708" s="38">
        <f>IF($E$696&lt;&gt;0,0.1*E708/$E$696,"")</f>
        <v>0</v>
      </c>
      <c r="G708" s="47">
        <f>IF($C$696&lt;&gt;0,E708/$C$696,"")</f>
        <v>0</v>
      </c>
      <c r="H708" s="17"/>
    </row>
    <row r="709" spans="1:8">
      <c r="A709" s="4" t="s">
        <v>1582</v>
      </c>
      <c r="B709" s="39">
        <f>'Yard'!$K$44</f>
        <v>0</v>
      </c>
      <c r="C709" s="21"/>
      <c r="D709" s="39">
        <f>'Reactive'!$K$77</f>
        <v>0</v>
      </c>
      <c r="E709" s="43">
        <f>0.01*'Input'!$F$60*(C709*$C$696)+10*(B709*$B$696+D709*$D$696)</f>
        <v>0</v>
      </c>
      <c r="F709" s="38">
        <f>IF($E$696&lt;&gt;0,0.1*E709/$E$696,"")</f>
        <v>0</v>
      </c>
      <c r="G709" s="47">
        <f>IF($C$696&lt;&gt;0,E709/$C$696,"")</f>
        <v>0</v>
      </c>
      <c r="H709" s="17"/>
    </row>
    <row r="710" spans="1:8">
      <c r="A710" s="4" t="s">
        <v>1583</v>
      </c>
      <c r="B710" s="39">
        <f>'Yard'!$L$44</f>
        <v>0</v>
      </c>
      <c r="C710" s="21"/>
      <c r="D710" s="39">
        <f>'Reactive'!$L$77</f>
        <v>0</v>
      </c>
      <c r="E710" s="43">
        <f>0.01*'Input'!$F$60*(C710*$C$696)+10*(B710*$B$696+D710*$D$696)</f>
        <v>0</v>
      </c>
      <c r="F710" s="38">
        <f>IF($E$696&lt;&gt;0,0.1*E710/$E$696,"")</f>
        <v>0</v>
      </c>
      <c r="G710" s="47">
        <f>IF($C$696&lt;&gt;0,E710/$C$696,"")</f>
        <v>0</v>
      </c>
      <c r="H710" s="17"/>
    </row>
    <row r="711" spans="1:8">
      <c r="A711" s="4" t="s">
        <v>1584</v>
      </c>
      <c r="B711" s="39">
        <f>'Yard'!$M$44</f>
        <v>0</v>
      </c>
      <c r="C711" s="21"/>
      <c r="D711" s="39">
        <f>'Reactive'!$M$77</f>
        <v>0</v>
      </c>
      <c r="E711" s="43">
        <f>0.01*'Input'!$F$60*(C711*$C$696)+10*(B711*$B$696+D711*$D$696)</f>
        <v>0</v>
      </c>
      <c r="F711" s="38">
        <f>IF($E$696&lt;&gt;0,0.1*E711/$E$696,"")</f>
        <v>0</v>
      </c>
      <c r="G711" s="47">
        <f>IF($C$696&lt;&gt;0,E711/$C$696,"")</f>
        <v>0</v>
      </c>
      <c r="H711" s="17"/>
    </row>
    <row r="712" spans="1:8">
      <c r="A712" s="4" t="s">
        <v>1585</v>
      </c>
      <c r="B712" s="39">
        <f>'Yard'!$N$44</f>
        <v>0</v>
      </c>
      <c r="C712" s="21"/>
      <c r="D712" s="39">
        <f>'Reactive'!$N$77</f>
        <v>0</v>
      </c>
      <c r="E712" s="43">
        <f>0.01*'Input'!$F$60*(C712*$C$696)+10*(B712*$B$696+D712*$D$696)</f>
        <v>0</v>
      </c>
      <c r="F712" s="38">
        <f>IF($E$696&lt;&gt;0,0.1*E712/$E$696,"")</f>
        <v>0</v>
      </c>
      <c r="G712" s="47">
        <f>IF($C$696&lt;&gt;0,E712/$C$696,"")</f>
        <v>0</v>
      </c>
      <c r="H712" s="17"/>
    </row>
    <row r="713" spans="1:8">
      <c r="A713" s="4" t="s">
        <v>1586</v>
      </c>
      <c r="B713" s="39">
        <f>'Yard'!$O$44</f>
        <v>0</v>
      </c>
      <c r="C713" s="21"/>
      <c r="D713" s="39">
        <f>'Reactive'!$O$77</f>
        <v>0</v>
      </c>
      <c r="E713" s="43">
        <f>0.01*'Input'!$F$60*(C713*$C$696)+10*(B713*$B$696+D713*$D$696)</f>
        <v>0</v>
      </c>
      <c r="F713" s="38">
        <f>IF($E$696&lt;&gt;0,0.1*E713/$E$696,"")</f>
        <v>0</v>
      </c>
      <c r="G713" s="47">
        <f>IF($C$696&lt;&gt;0,E713/$C$696,"")</f>
        <v>0</v>
      </c>
      <c r="H713" s="17"/>
    </row>
    <row r="714" spans="1:8">
      <c r="A714" s="4" t="s">
        <v>1587</v>
      </c>
      <c r="B714" s="39">
        <f>'Yard'!$P$44</f>
        <v>0</v>
      </c>
      <c r="C714" s="21"/>
      <c r="D714" s="39">
        <f>'Reactive'!$P$77</f>
        <v>0</v>
      </c>
      <c r="E714" s="43">
        <f>0.01*'Input'!$F$60*(C714*$C$696)+10*(B714*$B$696+D714*$D$696)</f>
        <v>0</v>
      </c>
      <c r="F714" s="38">
        <f>IF($E$696&lt;&gt;0,0.1*E714/$E$696,"")</f>
        <v>0</v>
      </c>
      <c r="G714" s="47">
        <f>IF($C$696&lt;&gt;0,E714/$C$696,"")</f>
        <v>0</v>
      </c>
      <c r="H714" s="17"/>
    </row>
    <row r="715" spans="1:8">
      <c r="A715" s="4" t="s">
        <v>1588</v>
      </c>
      <c r="B715" s="39">
        <f>'Yard'!$Q$44</f>
        <v>0</v>
      </c>
      <c r="C715" s="21"/>
      <c r="D715" s="39">
        <f>'Reactive'!$Q$77</f>
        <v>0</v>
      </c>
      <c r="E715" s="43">
        <f>0.01*'Input'!$F$60*(C715*$C$696)+10*(B715*$B$696+D715*$D$696)</f>
        <v>0</v>
      </c>
      <c r="F715" s="38">
        <f>IF($E$696&lt;&gt;0,0.1*E715/$E$696,"")</f>
        <v>0</v>
      </c>
      <c r="G715" s="47">
        <f>IF($C$696&lt;&gt;0,E715/$C$696,"")</f>
        <v>0</v>
      </c>
      <c r="H715" s="17"/>
    </row>
    <row r="716" spans="1:8">
      <c r="A716" s="4" t="s">
        <v>1589</v>
      </c>
      <c r="B716" s="39">
        <f>'Yard'!$R$44</f>
        <v>0</v>
      </c>
      <c r="C716" s="21"/>
      <c r="D716" s="39">
        <f>'Reactive'!$R$77</f>
        <v>0</v>
      </c>
      <c r="E716" s="43">
        <f>0.01*'Input'!$F$60*(C716*$C$696)+10*(B716*$B$696+D716*$D$696)</f>
        <v>0</v>
      </c>
      <c r="F716" s="38">
        <f>IF($E$696&lt;&gt;0,0.1*E716/$E$696,"")</f>
        <v>0</v>
      </c>
      <c r="G716" s="47">
        <f>IF($C$696&lt;&gt;0,E716/$C$696,"")</f>
        <v>0</v>
      </c>
      <c r="H716" s="17"/>
    </row>
    <row r="717" spans="1:8">
      <c r="A717" s="4" t="s">
        <v>1590</v>
      </c>
      <c r="B717" s="39">
        <f>'Yard'!$S$44</f>
        <v>0</v>
      </c>
      <c r="C717" s="21"/>
      <c r="D717" s="39">
        <f>'Reactive'!$S$77</f>
        <v>0</v>
      </c>
      <c r="E717" s="43">
        <f>0.01*'Input'!$F$60*(C717*$C$696)+10*(B717*$B$696+D717*$D$696)</f>
        <v>0</v>
      </c>
      <c r="F717" s="38">
        <f>IF($E$696&lt;&gt;0,0.1*E717/$E$696,"")</f>
        <v>0</v>
      </c>
      <c r="G717" s="47">
        <f>IF($C$696&lt;&gt;0,E717/$C$696,"")</f>
        <v>0</v>
      </c>
      <c r="H717" s="17"/>
    </row>
    <row r="718" spans="1:8">
      <c r="A718" s="4" t="s">
        <v>1591</v>
      </c>
      <c r="B718" s="21"/>
      <c r="C718" s="49">
        <f>'Otex'!$B$142</f>
        <v>0</v>
      </c>
      <c r="D718" s="21"/>
      <c r="E718" s="43">
        <f>0.01*'Input'!$F$60*(C718*$C$696)+10*(B718*$B$696+D718*$D$696)</f>
        <v>0</v>
      </c>
      <c r="F718" s="38">
        <f>IF($E$696&lt;&gt;0,0.1*E718/$E$696,"")</f>
        <v>0</v>
      </c>
      <c r="G718" s="47">
        <f>IF($C$696&lt;&gt;0,E718/$C$696,"")</f>
        <v>0</v>
      </c>
      <c r="H718" s="17"/>
    </row>
    <row r="719" spans="1:8">
      <c r="A719" s="4" t="s">
        <v>1592</v>
      </c>
      <c r="B719" s="21"/>
      <c r="C719" s="49">
        <f>'Otex'!$C$142</f>
        <v>0</v>
      </c>
      <c r="D719" s="21"/>
      <c r="E719" s="43">
        <f>0.01*'Input'!$F$60*(C719*$C$696)+10*(B719*$B$696+D719*$D$696)</f>
        <v>0</v>
      </c>
      <c r="F719" s="38">
        <f>IF($E$696&lt;&gt;0,0.1*E719/$E$696,"")</f>
        <v>0</v>
      </c>
      <c r="G719" s="47">
        <f>IF($C$696&lt;&gt;0,E719/$C$696,"")</f>
        <v>0</v>
      </c>
      <c r="H719" s="17"/>
    </row>
    <row r="720" spans="1:8">
      <c r="A720" s="4" t="s">
        <v>1593</v>
      </c>
      <c r="B720" s="39">
        <f>'Adder'!$B$286</f>
        <v>0</v>
      </c>
      <c r="C720" s="21"/>
      <c r="D720" s="21"/>
      <c r="E720" s="43">
        <f>0.01*'Input'!$F$60*(C720*$C$696)+10*(B720*$B$696+D720*$D$696)</f>
        <v>0</v>
      </c>
      <c r="F720" s="38">
        <f>IF($E$696&lt;&gt;0,0.1*E720/$E$696,"")</f>
        <v>0</v>
      </c>
      <c r="G720" s="47">
        <f>IF($C$696&lt;&gt;0,E720/$C$696,"")</f>
        <v>0</v>
      </c>
      <c r="H720" s="17"/>
    </row>
    <row r="721" spans="1:8">
      <c r="A721" s="4" t="s">
        <v>1594</v>
      </c>
      <c r="B721" s="39">
        <f>'Adjust'!$B$99</f>
        <v>0</v>
      </c>
      <c r="C721" s="49">
        <f>'Adjust'!$E$99</f>
        <v>0</v>
      </c>
      <c r="D721" s="39">
        <f>'Adjust'!$H$99</f>
        <v>0</v>
      </c>
      <c r="E721" s="43">
        <f>0.01*'Input'!$F$60*(C721*$C$696)+10*(B721*$B$696+D721*$D$696)</f>
        <v>0</v>
      </c>
      <c r="F721" s="38">
        <f>IF($E$696&lt;&gt;0,0.1*E721/$E$696,"")</f>
        <v>0</v>
      </c>
      <c r="G721" s="47">
        <f>IF($C$696&lt;&gt;0,E721/$C$696,"")</f>
        <v>0</v>
      </c>
      <c r="H721" s="17"/>
    </row>
    <row r="723" spans="1:8">
      <c r="A723" s="4" t="s">
        <v>1595</v>
      </c>
      <c r="B723" s="38">
        <f>SUM($B$699:$B$721)</f>
        <v>0</v>
      </c>
      <c r="C723" s="47">
        <f>SUM($C$699:$C$721)</f>
        <v>0</v>
      </c>
      <c r="D723" s="38">
        <f>SUM($D$699:$D$721)</f>
        <v>0</v>
      </c>
      <c r="E723" s="43">
        <f>SUM($E$699:$E$721)</f>
        <v>0</v>
      </c>
      <c r="F723" s="38">
        <f>SUM($F$699:$F$721)</f>
        <v>0</v>
      </c>
      <c r="G723" s="47">
        <f>SUM($G$699:$G$721)</f>
        <v>0</v>
      </c>
      <c r="H723" s="17"/>
    </row>
    <row r="725" spans="1:8" ht="21" customHeight="1">
      <c r="A725" s="1" t="s">
        <v>198</v>
      </c>
    </row>
    <row r="727" spans="1:8">
      <c r="B727" s="15" t="s">
        <v>242</v>
      </c>
      <c r="C727" s="15" t="s">
        <v>245</v>
      </c>
      <c r="D727" s="15" t="s">
        <v>1576</v>
      </c>
      <c r="E727" s="15" t="s">
        <v>1577</v>
      </c>
    </row>
    <row r="728" spans="1:8">
      <c r="A728" s="4" t="s">
        <v>198</v>
      </c>
      <c r="B728" s="45">
        <f>'Loads'!B$356</f>
        <v>0</v>
      </c>
      <c r="C728" s="45">
        <f>'Loads'!E$356</f>
        <v>0</v>
      </c>
      <c r="D728" s="45">
        <f>'Multi'!B$150</f>
        <v>0</v>
      </c>
      <c r="E728" s="38">
        <f>IF(C728,D728/C728,"")</f>
        <v>0</v>
      </c>
      <c r="F728" s="17"/>
    </row>
    <row r="730" spans="1:8">
      <c r="B730" s="15" t="s">
        <v>1384</v>
      </c>
      <c r="C730" s="15" t="s">
        <v>1387</v>
      </c>
      <c r="D730" s="15" t="s">
        <v>1578</v>
      </c>
      <c r="E730" s="15" t="s">
        <v>1545</v>
      </c>
      <c r="F730" s="15" t="s">
        <v>1579</v>
      </c>
    </row>
    <row r="731" spans="1:8">
      <c r="A731" s="4" t="s">
        <v>483</v>
      </c>
      <c r="B731" s="39">
        <f>'Yard'!$C$45</f>
        <v>0</v>
      </c>
      <c r="C731" s="21"/>
      <c r="D731" s="43">
        <f>0.01*'Input'!$F$60*(C731*$C$728)+10*(B731*$B$728)</f>
        <v>0</v>
      </c>
      <c r="E731" s="38">
        <f>IF($D$728&lt;&gt;0,0.1*D731/$D$728,"")</f>
        <v>0</v>
      </c>
      <c r="F731" s="47">
        <f>IF($C$728&lt;&gt;0,D731/$C$728,"")</f>
        <v>0</v>
      </c>
      <c r="G731" s="17"/>
    </row>
    <row r="732" spans="1:8">
      <c r="A732" s="4" t="s">
        <v>484</v>
      </c>
      <c r="B732" s="39">
        <f>'Yard'!$D$45</f>
        <v>0</v>
      </c>
      <c r="C732" s="21"/>
      <c r="D732" s="43">
        <f>0.01*'Input'!$F$60*(C732*$C$728)+10*(B732*$B$728)</f>
        <v>0</v>
      </c>
      <c r="E732" s="38">
        <f>IF($D$728&lt;&gt;0,0.1*D732/$D$728,"")</f>
        <v>0</v>
      </c>
      <c r="F732" s="47">
        <f>IF($C$728&lt;&gt;0,D732/$C$728,"")</f>
        <v>0</v>
      </c>
      <c r="G732" s="17"/>
    </row>
    <row r="733" spans="1:8">
      <c r="A733" s="4" t="s">
        <v>485</v>
      </c>
      <c r="B733" s="39">
        <f>'Yard'!$E$45</f>
        <v>0</v>
      </c>
      <c r="C733" s="21"/>
      <c r="D733" s="43">
        <f>0.01*'Input'!$F$60*(C733*$C$728)+10*(B733*$B$728)</f>
        <v>0</v>
      </c>
      <c r="E733" s="38">
        <f>IF($D$728&lt;&gt;0,0.1*D733/$D$728,"")</f>
        <v>0</v>
      </c>
      <c r="F733" s="47">
        <f>IF($C$728&lt;&gt;0,D733/$C$728,"")</f>
        <v>0</v>
      </c>
      <c r="G733" s="17"/>
    </row>
    <row r="734" spans="1:8">
      <c r="A734" s="4" t="s">
        <v>486</v>
      </c>
      <c r="B734" s="39">
        <f>'Yard'!$F$45</f>
        <v>0</v>
      </c>
      <c r="C734" s="21"/>
      <c r="D734" s="43">
        <f>0.01*'Input'!$F$60*(C734*$C$728)+10*(B734*$B$728)</f>
        <v>0</v>
      </c>
      <c r="E734" s="38">
        <f>IF($D$728&lt;&gt;0,0.1*D734/$D$728,"")</f>
        <v>0</v>
      </c>
      <c r="F734" s="47">
        <f>IF($C$728&lt;&gt;0,D734/$C$728,"")</f>
        <v>0</v>
      </c>
      <c r="G734" s="17"/>
    </row>
    <row r="735" spans="1:8">
      <c r="A735" s="4" t="s">
        <v>487</v>
      </c>
      <c r="B735" s="39">
        <f>'Yard'!$G$45</f>
        <v>0</v>
      </c>
      <c r="C735" s="21"/>
      <c r="D735" s="43">
        <f>0.01*'Input'!$F$60*(C735*$C$728)+10*(B735*$B$728)</f>
        <v>0</v>
      </c>
      <c r="E735" s="38">
        <f>IF($D$728&lt;&gt;0,0.1*D735/$D$728,"")</f>
        <v>0</v>
      </c>
      <c r="F735" s="47">
        <f>IF($C$728&lt;&gt;0,D735/$C$728,"")</f>
        <v>0</v>
      </c>
      <c r="G735" s="17"/>
    </row>
    <row r="736" spans="1:8">
      <c r="A736" s="4" t="s">
        <v>488</v>
      </c>
      <c r="B736" s="39">
        <f>'Yard'!$H$45</f>
        <v>0</v>
      </c>
      <c r="C736" s="21"/>
      <c r="D736" s="43">
        <f>0.01*'Input'!$F$60*(C736*$C$728)+10*(B736*$B$728)</f>
        <v>0</v>
      </c>
      <c r="E736" s="38">
        <f>IF($D$728&lt;&gt;0,0.1*D736/$D$728,"")</f>
        <v>0</v>
      </c>
      <c r="F736" s="47">
        <f>IF($C$728&lt;&gt;0,D736/$C$728,"")</f>
        <v>0</v>
      </c>
      <c r="G736" s="17"/>
    </row>
    <row r="737" spans="1:7">
      <c r="A737" s="4" t="s">
        <v>489</v>
      </c>
      <c r="B737" s="39">
        <f>'Yard'!$I$45</f>
        <v>0</v>
      </c>
      <c r="C737" s="21"/>
      <c r="D737" s="43">
        <f>0.01*'Input'!$F$60*(C737*$C$728)+10*(B737*$B$728)</f>
        <v>0</v>
      </c>
      <c r="E737" s="38">
        <f>IF($D$728&lt;&gt;0,0.1*D737/$D$728,"")</f>
        <v>0</v>
      </c>
      <c r="F737" s="47">
        <f>IF($C$728&lt;&gt;0,D737/$C$728,"")</f>
        <v>0</v>
      </c>
      <c r="G737" s="17"/>
    </row>
    <row r="738" spans="1:7">
      <c r="A738" s="4" t="s">
        <v>490</v>
      </c>
      <c r="B738" s="39">
        <f>'Yard'!$J$45</f>
        <v>0</v>
      </c>
      <c r="C738" s="21"/>
      <c r="D738" s="43">
        <f>0.01*'Input'!$F$60*(C738*$C$728)+10*(B738*$B$728)</f>
        <v>0</v>
      </c>
      <c r="E738" s="38">
        <f>IF($D$728&lt;&gt;0,0.1*D738/$D$728,"")</f>
        <v>0</v>
      </c>
      <c r="F738" s="47">
        <f>IF($C$728&lt;&gt;0,D738/$C$728,"")</f>
        <v>0</v>
      </c>
      <c r="G738" s="17"/>
    </row>
    <row r="739" spans="1:7">
      <c r="A739" s="4" t="s">
        <v>1580</v>
      </c>
      <c r="B739" s="21"/>
      <c r="C739" s="49">
        <f>'SM'!$B$140</f>
        <v>0</v>
      </c>
      <c r="D739" s="43">
        <f>0.01*'Input'!$F$60*(C739*$C$728)+10*(B739*$B$728)</f>
        <v>0</v>
      </c>
      <c r="E739" s="38">
        <f>IF($D$728&lt;&gt;0,0.1*D739/$D$728,"")</f>
        <v>0</v>
      </c>
      <c r="F739" s="47">
        <f>IF($C$728&lt;&gt;0,D739/$C$728,"")</f>
        <v>0</v>
      </c>
      <c r="G739" s="17"/>
    </row>
    <row r="740" spans="1:7">
      <c r="A740" s="4" t="s">
        <v>1581</v>
      </c>
      <c r="B740" s="21"/>
      <c r="C740" s="49">
        <f>'SM'!$C$140</f>
        <v>0</v>
      </c>
      <c r="D740" s="43">
        <f>0.01*'Input'!$F$60*(C740*$C$728)+10*(B740*$B$728)</f>
        <v>0</v>
      </c>
      <c r="E740" s="38">
        <f>IF($D$728&lt;&gt;0,0.1*D740/$D$728,"")</f>
        <v>0</v>
      </c>
      <c r="F740" s="47">
        <f>IF($C$728&lt;&gt;0,D740/$C$728,"")</f>
        <v>0</v>
      </c>
      <c r="G740" s="17"/>
    </row>
    <row r="741" spans="1:7">
      <c r="A741" s="4" t="s">
        <v>1582</v>
      </c>
      <c r="B741" s="39">
        <f>'Yard'!$K$45</f>
        <v>0</v>
      </c>
      <c r="C741" s="21"/>
      <c r="D741" s="43">
        <f>0.01*'Input'!$F$60*(C741*$C$728)+10*(B741*$B$728)</f>
        <v>0</v>
      </c>
      <c r="E741" s="38">
        <f>IF($D$728&lt;&gt;0,0.1*D741/$D$728,"")</f>
        <v>0</v>
      </c>
      <c r="F741" s="47">
        <f>IF($C$728&lt;&gt;0,D741/$C$728,"")</f>
        <v>0</v>
      </c>
      <c r="G741" s="17"/>
    </row>
    <row r="742" spans="1:7">
      <c r="A742" s="4" t="s">
        <v>1583</v>
      </c>
      <c r="B742" s="39">
        <f>'Yard'!$L$45</f>
        <v>0</v>
      </c>
      <c r="C742" s="21"/>
      <c r="D742" s="43">
        <f>0.01*'Input'!$F$60*(C742*$C$728)+10*(B742*$B$728)</f>
        <v>0</v>
      </c>
      <c r="E742" s="38">
        <f>IF($D$728&lt;&gt;0,0.1*D742/$D$728,"")</f>
        <v>0</v>
      </c>
      <c r="F742" s="47">
        <f>IF($C$728&lt;&gt;0,D742/$C$728,"")</f>
        <v>0</v>
      </c>
      <c r="G742" s="17"/>
    </row>
    <row r="743" spans="1:7">
      <c r="A743" s="4" t="s">
        <v>1584</v>
      </c>
      <c r="B743" s="39">
        <f>'Yard'!$M$45</f>
        <v>0</v>
      </c>
      <c r="C743" s="21"/>
      <c r="D743" s="43">
        <f>0.01*'Input'!$F$60*(C743*$C$728)+10*(B743*$B$728)</f>
        <v>0</v>
      </c>
      <c r="E743" s="38">
        <f>IF($D$728&lt;&gt;0,0.1*D743/$D$728,"")</f>
        <v>0</v>
      </c>
      <c r="F743" s="47">
        <f>IF($C$728&lt;&gt;0,D743/$C$728,"")</f>
        <v>0</v>
      </c>
      <c r="G743" s="17"/>
    </row>
    <row r="744" spans="1:7">
      <c r="A744" s="4" t="s">
        <v>1585</v>
      </c>
      <c r="B744" s="39">
        <f>'Yard'!$N$45</f>
        <v>0</v>
      </c>
      <c r="C744" s="21"/>
      <c r="D744" s="43">
        <f>0.01*'Input'!$F$60*(C744*$C$728)+10*(B744*$B$728)</f>
        <v>0</v>
      </c>
      <c r="E744" s="38">
        <f>IF($D$728&lt;&gt;0,0.1*D744/$D$728,"")</f>
        <v>0</v>
      </c>
      <c r="F744" s="47">
        <f>IF($C$728&lt;&gt;0,D744/$C$728,"")</f>
        <v>0</v>
      </c>
      <c r="G744" s="17"/>
    </row>
    <row r="745" spans="1:7">
      <c r="A745" s="4" t="s">
        <v>1586</v>
      </c>
      <c r="B745" s="39">
        <f>'Yard'!$O$45</f>
        <v>0</v>
      </c>
      <c r="C745" s="21"/>
      <c r="D745" s="43">
        <f>0.01*'Input'!$F$60*(C745*$C$728)+10*(B745*$B$728)</f>
        <v>0</v>
      </c>
      <c r="E745" s="38">
        <f>IF($D$728&lt;&gt;0,0.1*D745/$D$728,"")</f>
        <v>0</v>
      </c>
      <c r="F745" s="47">
        <f>IF($C$728&lt;&gt;0,D745/$C$728,"")</f>
        <v>0</v>
      </c>
      <c r="G745" s="17"/>
    </row>
    <row r="746" spans="1:7">
      <c r="A746" s="4" t="s">
        <v>1587</v>
      </c>
      <c r="B746" s="39">
        <f>'Yard'!$P$45</f>
        <v>0</v>
      </c>
      <c r="C746" s="21"/>
      <c r="D746" s="43">
        <f>0.01*'Input'!$F$60*(C746*$C$728)+10*(B746*$B$728)</f>
        <v>0</v>
      </c>
      <c r="E746" s="38">
        <f>IF($D$728&lt;&gt;0,0.1*D746/$D$728,"")</f>
        <v>0</v>
      </c>
      <c r="F746" s="47">
        <f>IF($C$728&lt;&gt;0,D746/$C$728,"")</f>
        <v>0</v>
      </c>
      <c r="G746" s="17"/>
    </row>
    <row r="747" spans="1:7">
      <c r="A747" s="4" t="s">
        <v>1588</v>
      </c>
      <c r="B747" s="39">
        <f>'Yard'!$Q$45</f>
        <v>0</v>
      </c>
      <c r="C747" s="21"/>
      <c r="D747" s="43">
        <f>0.01*'Input'!$F$60*(C747*$C$728)+10*(B747*$B$728)</f>
        <v>0</v>
      </c>
      <c r="E747" s="38">
        <f>IF($D$728&lt;&gt;0,0.1*D747/$D$728,"")</f>
        <v>0</v>
      </c>
      <c r="F747" s="47">
        <f>IF($C$728&lt;&gt;0,D747/$C$728,"")</f>
        <v>0</v>
      </c>
      <c r="G747" s="17"/>
    </row>
    <row r="748" spans="1:7">
      <c r="A748" s="4" t="s">
        <v>1589</v>
      </c>
      <c r="B748" s="39">
        <f>'Yard'!$R$45</f>
        <v>0</v>
      </c>
      <c r="C748" s="21"/>
      <c r="D748" s="43">
        <f>0.01*'Input'!$F$60*(C748*$C$728)+10*(B748*$B$728)</f>
        <v>0</v>
      </c>
      <c r="E748" s="38">
        <f>IF($D$728&lt;&gt;0,0.1*D748/$D$728,"")</f>
        <v>0</v>
      </c>
      <c r="F748" s="47">
        <f>IF($C$728&lt;&gt;0,D748/$C$728,"")</f>
        <v>0</v>
      </c>
      <c r="G748" s="17"/>
    </row>
    <row r="749" spans="1:7">
      <c r="A749" s="4" t="s">
        <v>1590</v>
      </c>
      <c r="B749" s="39">
        <f>'Yard'!$S$45</f>
        <v>0</v>
      </c>
      <c r="C749" s="21"/>
      <c r="D749" s="43">
        <f>0.01*'Input'!$F$60*(C749*$C$728)+10*(B749*$B$728)</f>
        <v>0</v>
      </c>
      <c r="E749" s="38">
        <f>IF($D$728&lt;&gt;0,0.1*D749/$D$728,"")</f>
        <v>0</v>
      </c>
      <c r="F749" s="47">
        <f>IF($C$728&lt;&gt;0,D749/$C$728,"")</f>
        <v>0</v>
      </c>
      <c r="G749" s="17"/>
    </row>
    <row r="750" spans="1:7">
      <c r="A750" s="4" t="s">
        <v>1591</v>
      </c>
      <c r="B750" s="21"/>
      <c r="C750" s="49">
        <f>'Otex'!$B$143</f>
        <v>0</v>
      </c>
      <c r="D750" s="43">
        <f>0.01*'Input'!$F$60*(C750*$C$728)+10*(B750*$B$728)</f>
        <v>0</v>
      </c>
      <c r="E750" s="38">
        <f>IF($D$728&lt;&gt;0,0.1*D750/$D$728,"")</f>
        <v>0</v>
      </c>
      <c r="F750" s="47">
        <f>IF($C$728&lt;&gt;0,D750/$C$728,"")</f>
        <v>0</v>
      </c>
      <c r="G750" s="17"/>
    </row>
    <row r="751" spans="1:7">
      <c r="A751" s="4" t="s">
        <v>1592</v>
      </c>
      <c r="B751" s="21"/>
      <c r="C751" s="49">
        <f>'Otex'!$C$143</f>
        <v>0</v>
      </c>
      <c r="D751" s="43">
        <f>0.01*'Input'!$F$60*(C751*$C$728)+10*(B751*$B$728)</f>
        <v>0</v>
      </c>
      <c r="E751" s="38">
        <f>IF($D$728&lt;&gt;0,0.1*D751/$D$728,"")</f>
        <v>0</v>
      </c>
      <c r="F751" s="47">
        <f>IF($C$728&lt;&gt;0,D751/$C$728,"")</f>
        <v>0</v>
      </c>
      <c r="G751" s="17"/>
    </row>
    <row r="752" spans="1:7">
      <c r="A752" s="4" t="s">
        <v>1593</v>
      </c>
      <c r="B752" s="39">
        <f>'Adder'!$B$287</f>
        <v>0</v>
      </c>
      <c r="C752" s="21"/>
      <c r="D752" s="43">
        <f>0.01*'Input'!$F$60*(C752*$C$728)+10*(B752*$B$728)</f>
        <v>0</v>
      </c>
      <c r="E752" s="38">
        <f>IF($D$728&lt;&gt;0,0.1*D752/$D$728,"")</f>
        <v>0</v>
      </c>
      <c r="F752" s="47">
        <f>IF($C$728&lt;&gt;0,D752/$C$728,"")</f>
        <v>0</v>
      </c>
      <c r="G752" s="17"/>
    </row>
    <row r="753" spans="1:11">
      <c r="A753" s="4" t="s">
        <v>1594</v>
      </c>
      <c r="B753" s="39">
        <f>'Adjust'!$B$100</f>
        <v>0</v>
      </c>
      <c r="C753" s="49">
        <f>'Adjust'!$E$100</f>
        <v>0</v>
      </c>
      <c r="D753" s="43">
        <f>0.01*'Input'!$F$60*(C753*$C$728)+10*(B753*$B$728)</f>
        <v>0</v>
      </c>
      <c r="E753" s="38">
        <f>IF($D$728&lt;&gt;0,0.1*D753/$D$728,"")</f>
        <v>0</v>
      </c>
      <c r="F753" s="47">
        <f>IF($C$728&lt;&gt;0,D753/$C$728,"")</f>
        <v>0</v>
      </c>
      <c r="G753" s="17"/>
    </row>
    <row r="755" spans="1:11">
      <c r="A755" s="4" t="s">
        <v>1595</v>
      </c>
      <c r="B755" s="38">
        <f>SUM($B$731:$B$753)</f>
        <v>0</v>
      </c>
      <c r="C755" s="47">
        <f>SUM($C$731:$C$753)</f>
        <v>0</v>
      </c>
      <c r="D755" s="43">
        <f>SUM($D$731:$D$753)</f>
        <v>0</v>
      </c>
      <c r="E755" s="38">
        <f>SUM($E$731:$E$753)</f>
        <v>0</v>
      </c>
      <c r="F755" s="47">
        <f>SUM($F$731:$F$753)</f>
        <v>0</v>
      </c>
      <c r="G755" s="17"/>
    </row>
    <row r="757" spans="1:11" ht="21" customHeight="1">
      <c r="A757" s="1" t="s">
        <v>199</v>
      </c>
    </row>
    <row r="759" spans="1:11">
      <c r="B759" s="15" t="s">
        <v>242</v>
      </c>
      <c r="C759" s="15" t="s">
        <v>243</v>
      </c>
      <c r="D759" s="15" t="s">
        <v>244</v>
      </c>
      <c r="E759" s="15" t="s">
        <v>245</v>
      </c>
      <c r="F759" s="15" t="s">
        <v>248</v>
      </c>
      <c r="G759" s="15" t="s">
        <v>1576</v>
      </c>
      <c r="H759" s="15" t="s">
        <v>1577</v>
      </c>
    </row>
    <row r="760" spans="1:11">
      <c r="A760" s="4" t="s">
        <v>199</v>
      </c>
      <c r="B760" s="45">
        <f>'Loads'!B$357</f>
        <v>0</v>
      </c>
      <c r="C760" s="45">
        <f>'Loads'!C$357</f>
        <v>0</v>
      </c>
      <c r="D760" s="45">
        <f>'Loads'!D$357</f>
        <v>0</v>
      </c>
      <c r="E760" s="45">
        <f>'Loads'!E$357</f>
        <v>0</v>
      </c>
      <c r="F760" s="45">
        <f>'Loads'!H$357</f>
        <v>0</v>
      </c>
      <c r="G760" s="45">
        <f>'Multi'!B$151</f>
        <v>0</v>
      </c>
      <c r="H760" s="38">
        <f>IF(E760,G760/E760,"")</f>
        <v>0</v>
      </c>
      <c r="I760" s="17"/>
    </row>
    <row r="762" spans="1:11">
      <c r="B762" s="15" t="s">
        <v>1384</v>
      </c>
      <c r="C762" s="15" t="s">
        <v>1385</v>
      </c>
      <c r="D762" s="15" t="s">
        <v>1386</v>
      </c>
      <c r="E762" s="15" t="s">
        <v>1387</v>
      </c>
      <c r="F762" s="15" t="s">
        <v>1141</v>
      </c>
      <c r="G762" s="15" t="s">
        <v>1547</v>
      </c>
      <c r="H762" s="15" t="s">
        <v>1578</v>
      </c>
      <c r="I762" s="15" t="s">
        <v>1545</v>
      </c>
      <c r="J762" s="15" t="s">
        <v>1579</v>
      </c>
    </row>
    <row r="763" spans="1:11">
      <c r="A763" s="4" t="s">
        <v>483</v>
      </c>
      <c r="B763" s="39">
        <f>'Yard'!$C$86</f>
        <v>0</v>
      </c>
      <c r="C763" s="39">
        <f>'Yard'!$C$114</f>
        <v>0</v>
      </c>
      <c r="D763" s="39">
        <f>'Yard'!$C$137</f>
        <v>0</v>
      </c>
      <c r="E763" s="21"/>
      <c r="F763" s="39">
        <f>'Reactive'!$C$78</f>
        <v>0</v>
      </c>
      <c r="G763" s="38">
        <f>IF(G$760&lt;&gt;0,(($B763*B$760+$C763*C$760+$D763*D$760+$F763*F$760))/G$760,0)</f>
        <v>0</v>
      </c>
      <c r="H763" s="43">
        <f>0.01*'Input'!$F$60*(E763*$E$760)+10*(B763*$B$760+C763*$C$760+D763*$D$760+F763*$F$760)</f>
        <v>0</v>
      </c>
      <c r="I763" s="38">
        <f>IF($G$760&lt;&gt;0,0.1*H763/$G$760,"")</f>
        <v>0</v>
      </c>
      <c r="J763" s="47">
        <f>IF($E$760&lt;&gt;0,H763/$E$760,"")</f>
        <v>0</v>
      </c>
      <c r="K763" s="17"/>
    </row>
    <row r="764" spans="1:11">
      <c r="A764" s="4" t="s">
        <v>484</v>
      </c>
      <c r="B764" s="39">
        <f>'Yard'!$D$86</f>
        <v>0</v>
      </c>
      <c r="C764" s="39">
        <f>'Yard'!$D$114</f>
        <v>0</v>
      </c>
      <c r="D764" s="39">
        <f>'Yard'!$D$137</f>
        <v>0</v>
      </c>
      <c r="E764" s="21"/>
      <c r="F764" s="39">
        <f>'Reactive'!$D$78</f>
        <v>0</v>
      </c>
      <c r="G764" s="38">
        <f>IF(G$760&lt;&gt;0,(($B764*B$760+$C764*C$760+$D764*D$760+$F764*F$760))/G$760,0)</f>
        <v>0</v>
      </c>
      <c r="H764" s="43">
        <f>0.01*'Input'!$F$60*(E764*$E$760)+10*(B764*$B$760+C764*$C$760+D764*$D$760+F764*$F$760)</f>
        <v>0</v>
      </c>
      <c r="I764" s="38">
        <f>IF($G$760&lt;&gt;0,0.1*H764/$G$760,"")</f>
        <v>0</v>
      </c>
      <c r="J764" s="47">
        <f>IF($E$760&lt;&gt;0,H764/$E$760,"")</f>
        <v>0</v>
      </c>
      <c r="K764" s="17"/>
    </row>
    <row r="765" spans="1:11">
      <c r="A765" s="4" t="s">
        <v>485</v>
      </c>
      <c r="B765" s="39">
        <f>'Yard'!$E$86</f>
        <v>0</v>
      </c>
      <c r="C765" s="39">
        <f>'Yard'!$E$114</f>
        <v>0</v>
      </c>
      <c r="D765" s="39">
        <f>'Yard'!$E$137</f>
        <v>0</v>
      </c>
      <c r="E765" s="21"/>
      <c r="F765" s="39">
        <f>'Reactive'!$E$78</f>
        <v>0</v>
      </c>
      <c r="G765" s="38">
        <f>IF(G$760&lt;&gt;0,(($B765*B$760+$C765*C$760+$D765*D$760+$F765*F$760))/G$760,0)</f>
        <v>0</v>
      </c>
      <c r="H765" s="43">
        <f>0.01*'Input'!$F$60*(E765*$E$760)+10*(B765*$B$760+C765*$C$760+D765*$D$760+F765*$F$760)</f>
        <v>0</v>
      </c>
      <c r="I765" s="38">
        <f>IF($G$760&lt;&gt;0,0.1*H765/$G$760,"")</f>
        <v>0</v>
      </c>
      <c r="J765" s="47">
        <f>IF($E$760&lt;&gt;0,H765/$E$760,"")</f>
        <v>0</v>
      </c>
      <c r="K765" s="17"/>
    </row>
    <row r="766" spans="1:11">
      <c r="A766" s="4" t="s">
        <v>486</v>
      </c>
      <c r="B766" s="39">
        <f>'Yard'!$F$86</f>
        <v>0</v>
      </c>
      <c r="C766" s="39">
        <f>'Yard'!$F$114</f>
        <v>0</v>
      </c>
      <c r="D766" s="39">
        <f>'Yard'!$F$137</f>
        <v>0</v>
      </c>
      <c r="E766" s="21"/>
      <c r="F766" s="39">
        <f>'Reactive'!$F$78</f>
        <v>0</v>
      </c>
      <c r="G766" s="38">
        <f>IF(G$760&lt;&gt;0,(($B766*B$760+$C766*C$760+$D766*D$760+$F766*F$760))/G$760,0)</f>
        <v>0</v>
      </c>
      <c r="H766" s="43">
        <f>0.01*'Input'!$F$60*(E766*$E$760)+10*(B766*$B$760+C766*$C$760+D766*$D$760+F766*$F$760)</f>
        <v>0</v>
      </c>
      <c r="I766" s="38">
        <f>IF($G$760&lt;&gt;0,0.1*H766/$G$760,"")</f>
        <v>0</v>
      </c>
      <c r="J766" s="47">
        <f>IF($E$760&lt;&gt;0,H766/$E$760,"")</f>
        <v>0</v>
      </c>
      <c r="K766" s="17"/>
    </row>
    <row r="767" spans="1:11">
      <c r="A767" s="4" t="s">
        <v>487</v>
      </c>
      <c r="B767" s="39">
        <f>'Yard'!$G$86</f>
        <v>0</v>
      </c>
      <c r="C767" s="39">
        <f>'Yard'!$G$114</f>
        <v>0</v>
      </c>
      <c r="D767" s="39">
        <f>'Yard'!$G$137</f>
        <v>0</v>
      </c>
      <c r="E767" s="21"/>
      <c r="F767" s="39">
        <f>'Reactive'!$G$78</f>
        <v>0</v>
      </c>
      <c r="G767" s="38">
        <f>IF(G$760&lt;&gt;0,(($B767*B$760+$C767*C$760+$D767*D$760+$F767*F$760))/G$760,0)</f>
        <v>0</v>
      </c>
      <c r="H767" s="43">
        <f>0.01*'Input'!$F$60*(E767*$E$760)+10*(B767*$B$760+C767*$C$760+D767*$D$760+F767*$F$760)</f>
        <v>0</v>
      </c>
      <c r="I767" s="38">
        <f>IF($G$760&lt;&gt;0,0.1*H767/$G$760,"")</f>
        <v>0</v>
      </c>
      <c r="J767" s="47">
        <f>IF($E$760&lt;&gt;0,H767/$E$760,"")</f>
        <v>0</v>
      </c>
      <c r="K767" s="17"/>
    </row>
    <row r="768" spans="1:11">
      <c r="A768" s="4" t="s">
        <v>488</v>
      </c>
      <c r="B768" s="39">
        <f>'Yard'!$H$86</f>
        <v>0</v>
      </c>
      <c r="C768" s="39">
        <f>'Yard'!$H$114</f>
        <v>0</v>
      </c>
      <c r="D768" s="39">
        <f>'Yard'!$H$137</f>
        <v>0</v>
      </c>
      <c r="E768" s="21"/>
      <c r="F768" s="39">
        <f>'Reactive'!$H$78</f>
        <v>0</v>
      </c>
      <c r="G768" s="38">
        <f>IF(G$760&lt;&gt;0,(($B768*B$760+$C768*C$760+$D768*D$760+$F768*F$760))/G$760,0)</f>
        <v>0</v>
      </c>
      <c r="H768" s="43">
        <f>0.01*'Input'!$F$60*(E768*$E$760)+10*(B768*$B$760+C768*$C$760+D768*$D$760+F768*$F$760)</f>
        <v>0</v>
      </c>
      <c r="I768" s="38">
        <f>IF($G$760&lt;&gt;0,0.1*H768/$G$760,"")</f>
        <v>0</v>
      </c>
      <c r="J768" s="47">
        <f>IF($E$760&lt;&gt;0,H768/$E$760,"")</f>
        <v>0</v>
      </c>
      <c r="K768" s="17"/>
    </row>
    <row r="769" spans="1:11">
      <c r="A769" s="4" t="s">
        <v>489</v>
      </c>
      <c r="B769" s="39">
        <f>'Yard'!$I$86</f>
        <v>0</v>
      </c>
      <c r="C769" s="39">
        <f>'Yard'!$I$114</f>
        <v>0</v>
      </c>
      <c r="D769" s="39">
        <f>'Yard'!$I$137</f>
        <v>0</v>
      </c>
      <c r="E769" s="21"/>
      <c r="F769" s="39">
        <f>'Reactive'!$I$78</f>
        <v>0</v>
      </c>
      <c r="G769" s="38">
        <f>IF(G$760&lt;&gt;0,(($B769*B$760+$C769*C$760+$D769*D$760+$F769*F$760))/G$760,0)</f>
        <v>0</v>
      </c>
      <c r="H769" s="43">
        <f>0.01*'Input'!$F$60*(E769*$E$760)+10*(B769*$B$760+C769*$C$760+D769*$D$760+F769*$F$760)</f>
        <v>0</v>
      </c>
      <c r="I769" s="38">
        <f>IF($G$760&lt;&gt;0,0.1*H769/$G$760,"")</f>
        <v>0</v>
      </c>
      <c r="J769" s="47">
        <f>IF($E$760&lt;&gt;0,H769/$E$760,"")</f>
        <v>0</v>
      </c>
      <c r="K769" s="17"/>
    </row>
    <row r="770" spans="1:11">
      <c r="A770" s="4" t="s">
        <v>490</v>
      </c>
      <c r="B770" s="39">
        <f>'Yard'!$J$86</f>
        <v>0</v>
      </c>
      <c r="C770" s="39">
        <f>'Yard'!$J$114</f>
        <v>0</v>
      </c>
      <c r="D770" s="39">
        <f>'Yard'!$J$137</f>
        <v>0</v>
      </c>
      <c r="E770" s="21"/>
      <c r="F770" s="39">
        <f>'Reactive'!$J$78</f>
        <v>0</v>
      </c>
      <c r="G770" s="38">
        <f>IF(G$760&lt;&gt;0,(($B770*B$760+$C770*C$760+$D770*D$760+$F770*F$760))/G$760,0)</f>
        <v>0</v>
      </c>
      <c r="H770" s="43">
        <f>0.01*'Input'!$F$60*(E770*$E$760)+10*(B770*$B$760+C770*$C$760+D770*$D$760+F770*$F$760)</f>
        <v>0</v>
      </c>
      <c r="I770" s="38">
        <f>IF($G$760&lt;&gt;0,0.1*H770/$G$760,"")</f>
        <v>0</v>
      </c>
      <c r="J770" s="47">
        <f>IF($E$760&lt;&gt;0,H770/$E$760,"")</f>
        <v>0</v>
      </c>
      <c r="K770" s="17"/>
    </row>
    <row r="771" spans="1:11">
      <c r="A771" s="4" t="s">
        <v>1580</v>
      </c>
      <c r="B771" s="21"/>
      <c r="C771" s="21"/>
      <c r="D771" s="21"/>
      <c r="E771" s="49">
        <f>'SM'!$B$141</f>
        <v>0</v>
      </c>
      <c r="F771" s="21"/>
      <c r="G771" s="38">
        <f>IF(G$760&lt;&gt;0,(($B771*B$760+$C771*C$760+$D771*D$760+$F771*F$760))/G$760,0)</f>
        <v>0</v>
      </c>
      <c r="H771" s="43">
        <f>0.01*'Input'!$F$60*(E771*$E$760)+10*(B771*$B$760+C771*$C$760+D771*$D$760+F771*$F$760)</f>
        <v>0</v>
      </c>
      <c r="I771" s="38">
        <f>IF($G$760&lt;&gt;0,0.1*H771/$G$760,"")</f>
        <v>0</v>
      </c>
      <c r="J771" s="47">
        <f>IF($E$760&lt;&gt;0,H771/$E$760,"")</f>
        <v>0</v>
      </c>
      <c r="K771" s="17"/>
    </row>
    <row r="772" spans="1:11">
      <c r="A772" s="4" t="s">
        <v>1581</v>
      </c>
      <c r="B772" s="21"/>
      <c r="C772" s="21"/>
      <c r="D772" s="21"/>
      <c r="E772" s="49">
        <f>'SM'!$C$141</f>
        <v>0</v>
      </c>
      <c r="F772" s="21"/>
      <c r="G772" s="38">
        <f>IF(G$760&lt;&gt;0,(($B772*B$760+$C772*C$760+$D772*D$760+$F772*F$760))/G$760,0)</f>
        <v>0</v>
      </c>
      <c r="H772" s="43">
        <f>0.01*'Input'!$F$60*(E772*$E$760)+10*(B772*$B$760+C772*$C$760+D772*$D$760+F772*$F$760)</f>
        <v>0</v>
      </c>
      <c r="I772" s="38">
        <f>IF($G$760&lt;&gt;0,0.1*H772/$G$760,"")</f>
        <v>0</v>
      </c>
      <c r="J772" s="47">
        <f>IF($E$760&lt;&gt;0,H772/$E$760,"")</f>
        <v>0</v>
      </c>
      <c r="K772" s="17"/>
    </row>
    <row r="773" spans="1:11">
      <c r="A773" s="4" t="s">
        <v>1582</v>
      </c>
      <c r="B773" s="39">
        <f>'Yard'!$K$86</f>
        <v>0</v>
      </c>
      <c r="C773" s="39">
        <f>'Yard'!$K$114</f>
        <v>0</v>
      </c>
      <c r="D773" s="39">
        <f>'Yard'!$K$137</f>
        <v>0</v>
      </c>
      <c r="E773" s="21"/>
      <c r="F773" s="39">
        <f>'Reactive'!$K$78</f>
        <v>0</v>
      </c>
      <c r="G773" s="38">
        <f>IF(G$760&lt;&gt;0,(($B773*B$760+$C773*C$760+$D773*D$760+$F773*F$760))/G$760,0)</f>
        <v>0</v>
      </c>
      <c r="H773" s="43">
        <f>0.01*'Input'!$F$60*(E773*$E$760)+10*(B773*$B$760+C773*$C$760+D773*$D$760+F773*$F$760)</f>
        <v>0</v>
      </c>
      <c r="I773" s="38">
        <f>IF($G$760&lt;&gt;0,0.1*H773/$G$760,"")</f>
        <v>0</v>
      </c>
      <c r="J773" s="47">
        <f>IF($E$760&lt;&gt;0,H773/$E$760,"")</f>
        <v>0</v>
      </c>
      <c r="K773" s="17"/>
    </row>
    <row r="774" spans="1:11">
      <c r="A774" s="4" t="s">
        <v>1583</v>
      </c>
      <c r="B774" s="39">
        <f>'Yard'!$L$86</f>
        <v>0</v>
      </c>
      <c r="C774" s="39">
        <f>'Yard'!$L$114</f>
        <v>0</v>
      </c>
      <c r="D774" s="39">
        <f>'Yard'!$L$137</f>
        <v>0</v>
      </c>
      <c r="E774" s="21"/>
      <c r="F774" s="39">
        <f>'Reactive'!$L$78</f>
        <v>0</v>
      </c>
      <c r="G774" s="38">
        <f>IF(G$760&lt;&gt;0,(($B774*B$760+$C774*C$760+$D774*D$760+$F774*F$760))/G$760,0)</f>
        <v>0</v>
      </c>
      <c r="H774" s="43">
        <f>0.01*'Input'!$F$60*(E774*$E$760)+10*(B774*$B$760+C774*$C$760+D774*$D$760+F774*$F$760)</f>
        <v>0</v>
      </c>
      <c r="I774" s="38">
        <f>IF($G$760&lt;&gt;0,0.1*H774/$G$760,"")</f>
        <v>0</v>
      </c>
      <c r="J774" s="47">
        <f>IF($E$760&lt;&gt;0,H774/$E$760,"")</f>
        <v>0</v>
      </c>
      <c r="K774" s="17"/>
    </row>
    <row r="775" spans="1:11">
      <c r="A775" s="4" t="s">
        <v>1584</v>
      </c>
      <c r="B775" s="39">
        <f>'Yard'!$M$86</f>
        <v>0</v>
      </c>
      <c r="C775" s="39">
        <f>'Yard'!$M$114</f>
        <v>0</v>
      </c>
      <c r="D775" s="39">
        <f>'Yard'!$M$137</f>
        <v>0</v>
      </c>
      <c r="E775" s="21"/>
      <c r="F775" s="39">
        <f>'Reactive'!$M$78</f>
        <v>0</v>
      </c>
      <c r="G775" s="38">
        <f>IF(G$760&lt;&gt;0,(($B775*B$760+$C775*C$760+$D775*D$760+$F775*F$760))/G$760,0)</f>
        <v>0</v>
      </c>
      <c r="H775" s="43">
        <f>0.01*'Input'!$F$60*(E775*$E$760)+10*(B775*$B$760+C775*$C$760+D775*$D$760+F775*$F$760)</f>
        <v>0</v>
      </c>
      <c r="I775" s="38">
        <f>IF($G$760&lt;&gt;0,0.1*H775/$G$760,"")</f>
        <v>0</v>
      </c>
      <c r="J775" s="47">
        <f>IF($E$760&lt;&gt;0,H775/$E$760,"")</f>
        <v>0</v>
      </c>
      <c r="K775" s="17"/>
    </row>
    <row r="776" spans="1:11">
      <c r="A776" s="4" t="s">
        <v>1585</v>
      </c>
      <c r="B776" s="39">
        <f>'Yard'!$N$86</f>
        <v>0</v>
      </c>
      <c r="C776" s="39">
        <f>'Yard'!$N$114</f>
        <v>0</v>
      </c>
      <c r="D776" s="39">
        <f>'Yard'!$N$137</f>
        <v>0</v>
      </c>
      <c r="E776" s="21"/>
      <c r="F776" s="39">
        <f>'Reactive'!$N$78</f>
        <v>0</v>
      </c>
      <c r="G776" s="38">
        <f>IF(G$760&lt;&gt;0,(($B776*B$760+$C776*C$760+$D776*D$760+$F776*F$760))/G$760,0)</f>
        <v>0</v>
      </c>
      <c r="H776" s="43">
        <f>0.01*'Input'!$F$60*(E776*$E$760)+10*(B776*$B$760+C776*$C$760+D776*$D$760+F776*$F$760)</f>
        <v>0</v>
      </c>
      <c r="I776" s="38">
        <f>IF($G$760&lt;&gt;0,0.1*H776/$G$760,"")</f>
        <v>0</v>
      </c>
      <c r="J776" s="47">
        <f>IF($E$760&lt;&gt;0,H776/$E$760,"")</f>
        <v>0</v>
      </c>
      <c r="K776" s="17"/>
    </row>
    <row r="777" spans="1:11">
      <c r="A777" s="4" t="s">
        <v>1586</v>
      </c>
      <c r="B777" s="39">
        <f>'Yard'!$O$86</f>
        <v>0</v>
      </c>
      <c r="C777" s="39">
        <f>'Yard'!$O$114</f>
        <v>0</v>
      </c>
      <c r="D777" s="39">
        <f>'Yard'!$O$137</f>
        <v>0</v>
      </c>
      <c r="E777" s="21"/>
      <c r="F777" s="39">
        <f>'Reactive'!$O$78</f>
        <v>0</v>
      </c>
      <c r="G777" s="38">
        <f>IF(G$760&lt;&gt;0,(($B777*B$760+$C777*C$760+$D777*D$760+$F777*F$760))/G$760,0)</f>
        <v>0</v>
      </c>
      <c r="H777" s="43">
        <f>0.01*'Input'!$F$60*(E777*$E$760)+10*(B777*$B$760+C777*$C$760+D777*$D$760+F777*$F$760)</f>
        <v>0</v>
      </c>
      <c r="I777" s="38">
        <f>IF($G$760&lt;&gt;0,0.1*H777/$G$760,"")</f>
        <v>0</v>
      </c>
      <c r="J777" s="47">
        <f>IF($E$760&lt;&gt;0,H777/$E$760,"")</f>
        <v>0</v>
      </c>
      <c r="K777" s="17"/>
    </row>
    <row r="778" spans="1:11">
      <c r="A778" s="4" t="s">
        <v>1587</v>
      </c>
      <c r="B778" s="39">
        <f>'Yard'!$P$86</f>
        <v>0</v>
      </c>
      <c r="C778" s="39">
        <f>'Yard'!$P$114</f>
        <v>0</v>
      </c>
      <c r="D778" s="39">
        <f>'Yard'!$P$137</f>
        <v>0</v>
      </c>
      <c r="E778" s="21"/>
      <c r="F778" s="39">
        <f>'Reactive'!$P$78</f>
        <v>0</v>
      </c>
      <c r="G778" s="38">
        <f>IF(G$760&lt;&gt;0,(($B778*B$760+$C778*C$760+$D778*D$760+$F778*F$760))/G$760,0)</f>
        <v>0</v>
      </c>
      <c r="H778" s="43">
        <f>0.01*'Input'!$F$60*(E778*$E$760)+10*(B778*$B$760+C778*$C$760+D778*$D$760+F778*$F$760)</f>
        <v>0</v>
      </c>
      <c r="I778" s="38">
        <f>IF($G$760&lt;&gt;0,0.1*H778/$G$760,"")</f>
        <v>0</v>
      </c>
      <c r="J778" s="47">
        <f>IF($E$760&lt;&gt;0,H778/$E$760,"")</f>
        <v>0</v>
      </c>
      <c r="K778" s="17"/>
    </row>
    <row r="779" spans="1:11">
      <c r="A779" s="4" t="s">
        <v>1588</v>
      </c>
      <c r="B779" s="39">
        <f>'Yard'!$Q$86</f>
        <v>0</v>
      </c>
      <c r="C779" s="39">
        <f>'Yard'!$Q$114</f>
        <v>0</v>
      </c>
      <c r="D779" s="39">
        <f>'Yard'!$Q$137</f>
        <v>0</v>
      </c>
      <c r="E779" s="21"/>
      <c r="F779" s="39">
        <f>'Reactive'!$Q$78</f>
        <v>0</v>
      </c>
      <c r="G779" s="38">
        <f>IF(G$760&lt;&gt;0,(($B779*B$760+$C779*C$760+$D779*D$760+$F779*F$760))/G$760,0)</f>
        <v>0</v>
      </c>
      <c r="H779" s="43">
        <f>0.01*'Input'!$F$60*(E779*$E$760)+10*(B779*$B$760+C779*$C$760+D779*$D$760+F779*$F$760)</f>
        <v>0</v>
      </c>
      <c r="I779" s="38">
        <f>IF($G$760&lt;&gt;0,0.1*H779/$G$760,"")</f>
        <v>0</v>
      </c>
      <c r="J779" s="47">
        <f>IF($E$760&lt;&gt;0,H779/$E$760,"")</f>
        <v>0</v>
      </c>
      <c r="K779" s="17"/>
    </row>
    <row r="780" spans="1:11">
      <c r="A780" s="4" t="s">
        <v>1589</v>
      </c>
      <c r="B780" s="39">
        <f>'Yard'!$R$86</f>
        <v>0</v>
      </c>
      <c r="C780" s="39">
        <f>'Yard'!$R$114</f>
        <v>0</v>
      </c>
      <c r="D780" s="39">
        <f>'Yard'!$R$137</f>
        <v>0</v>
      </c>
      <c r="E780" s="21"/>
      <c r="F780" s="39">
        <f>'Reactive'!$R$78</f>
        <v>0</v>
      </c>
      <c r="G780" s="38">
        <f>IF(G$760&lt;&gt;0,(($B780*B$760+$C780*C$760+$D780*D$760+$F780*F$760))/G$760,0)</f>
        <v>0</v>
      </c>
      <c r="H780" s="43">
        <f>0.01*'Input'!$F$60*(E780*$E$760)+10*(B780*$B$760+C780*$C$760+D780*$D$760+F780*$F$760)</f>
        <v>0</v>
      </c>
      <c r="I780" s="38">
        <f>IF($G$760&lt;&gt;0,0.1*H780/$G$760,"")</f>
        <v>0</v>
      </c>
      <c r="J780" s="47">
        <f>IF($E$760&lt;&gt;0,H780/$E$760,"")</f>
        <v>0</v>
      </c>
      <c r="K780" s="17"/>
    </row>
    <row r="781" spans="1:11">
      <c r="A781" s="4" t="s">
        <v>1590</v>
      </c>
      <c r="B781" s="39">
        <f>'Yard'!$S$86</f>
        <v>0</v>
      </c>
      <c r="C781" s="39">
        <f>'Yard'!$S$114</f>
        <v>0</v>
      </c>
      <c r="D781" s="39">
        <f>'Yard'!$S$137</f>
        <v>0</v>
      </c>
      <c r="E781" s="21"/>
      <c r="F781" s="39">
        <f>'Reactive'!$S$78</f>
        <v>0</v>
      </c>
      <c r="G781" s="38">
        <f>IF(G$760&lt;&gt;0,(($B781*B$760+$C781*C$760+$D781*D$760+$F781*F$760))/G$760,0)</f>
        <v>0</v>
      </c>
      <c r="H781" s="43">
        <f>0.01*'Input'!$F$60*(E781*$E$760)+10*(B781*$B$760+C781*$C$760+D781*$D$760+F781*$F$760)</f>
        <v>0</v>
      </c>
      <c r="I781" s="38">
        <f>IF($G$760&lt;&gt;0,0.1*H781/$G$760,"")</f>
        <v>0</v>
      </c>
      <c r="J781" s="47">
        <f>IF($E$760&lt;&gt;0,H781/$E$760,"")</f>
        <v>0</v>
      </c>
      <c r="K781" s="17"/>
    </row>
    <row r="782" spans="1:11">
      <c r="A782" s="4" t="s">
        <v>1591</v>
      </c>
      <c r="B782" s="21"/>
      <c r="C782" s="21"/>
      <c r="D782" s="21"/>
      <c r="E782" s="49">
        <f>'Otex'!$B$144</f>
        <v>0</v>
      </c>
      <c r="F782" s="21"/>
      <c r="G782" s="38">
        <f>IF(G$760&lt;&gt;0,(($B782*B$760+$C782*C$760+$D782*D$760+$F782*F$760))/G$760,0)</f>
        <v>0</v>
      </c>
      <c r="H782" s="43">
        <f>0.01*'Input'!$F$60*(E782*$E$760)+10*(B782*$B$760+C782*$C$760+D782*$D$760+F782*$F$760)</f>
        <v>0</v>
      </c>
      <c r="I782" s="38">
        <f>IF($G$760&lt;&gt;0,0.1*H782/$G$760,"")</f>
        <v>0</v>
      </c>
      <c r="J782" s="47">
        <f>IF($E$760&lt;&gt;0,H782/$E$760,"")</f>
        <v>0</v>
      </c>
      <c r="K782" s="17"/>
    </row>
    <row r="783" spans="1:11">
      <c r="A783" s="4" t="s">
        <v>1592</v>
      </c>
      <c r="B783" s="21"/>
      <c r="C783" s="21"/>
      <c r="D783" s="21"/>
      <c r="E783" s="49">
        <f>'Otex'!$C$144</f>
        <v>0</v>
      </c>
      <c r="F783" s="21"/>
      <c r="G783" s="38">
        <f>IF(G$760&lt;&gt;0,(($B783*B$760+$C783*C$760+$D783*D$760+$F783*F$760))/G$760,0)</f>
        <v>0</v>
      </c>
      <c r="H783" s="43">
        <f>0.01*'Input'!$F$60*(E783*$E$760)+10*(B783*$B$760+C783*$C$760+D783*$D$760+F783*$F$760)</f>
        <v>0</v>
      </c>
      <c r="I783" s="38">
        <f>IF($G$760&lt;&gt;0,0.1*H783/$G$760,"")</f>
        <v>0</v>
      </c>
      <c r="J783" s="47">
        <f>IF($E$760&lt;&gt;0,H783/$E$760,"")</f>
        <v>0</v>
      </c>
      <c r="K783" s="17"/>
    </row>
    <row r="784" spans="1:11">
      <c r="A784" s="4" t="s">
        <v>1593</v>
      </c>
      <c r="B784" s="39">
        <f>'Adder'!$B$288</f>
        <v>0</v>
      </c>
      <c r="C784" s="39">
        <f>'Adder'!$C$288</f>
        <v>0</v>
      </c>
      <c r="D784" s="39">
        <f>'Adder'!$D$288</f>
        <v>0</v>
      </c>
      <c r="E784" s="21"/>
      <c r="F784" s="21"/>
      <c r="G784" s="38">
        <f>IF(G$760&lt;&gt;0,(($B784*B$760+$C784*C$760+$D784*D$760+$F784*F$760))/G$760,0)</f>
        <v>0</v>
      </c>
      <c r="H784" s="43">
        <f>0.01*'Input'!$F$60*(E784*$E$760)+10*(B784*$B$760+C784*$C$760+D784*$D$760+F784*$F$760)</f>
        <v>0</v>
      </c>
      <c r="I784" s="38">
        <f>IF($G$760&lt;&gt;0,0.1*H784/$G$760,"")</f>
        <v>0</v>
      </c>
      <c r="J784" s="47">
        <f>IF($E$760&lt;&gt;0,H784/$E$760,"")</f>
        <v>0</v>
      </c>
      <c r="K784" s="17"/>
    </row>
    <row r="785" spans="1:11">
      <c r="A785" s="4" t="s">
        <v>1594</v>
      </c>
      <c r="B785" s="39">
        <f>'Adjust'!$B$101</f>
        <v>0</v>
      </c>
      <c r="C785" s="39">
        <f>'Adjust'!$C$101</f>
        <v>0</v>
      </c>
      <c r="D785" s="39">
        <f>'Adjust'!$D$101</f>
        <v>0</v>
      </c>
      <c r="E785" s="49">
        <f>'Adjust'!$E$101</f>
        <v>0</v>
      </c>
      <c r="F785" s="39">
        <f>'Adjust'!$H$101</f>
        <v>0</v>
      </c>
      <c r="G785" s="38">
        <f>IF(G$760&lt;&gt;0,(($B785*B$760+$C785*C$760+$D785*D$760+$F785*F$760))/G$760,0)</f>
        <v>0</v>
      </c>
      <c r="H785" s="43">
        <f>0.01*'Input'!$F$60*(E785*$E$760)+10*(B785*$B$760+C785*$C$760+D785*$D$760+F785*$F$760)</f>
        <v>0</v>
      </c>
      <c r="I785" s="38">
        <f>IF($G$760&lt;&gt;0,0.1*H785/$G$760,"")</f>
        <v>0</v>
      </c>
      <c r="J785" s="47">
        <f>IF($E$760&lt;&gt;0,H785/$E$760,"")</f>
        <v>0</v>
      </c>
      <c r="K785" s="17"/>
    </row>
    <row r="787" spans="1:11">
      <c r="A787" s="4" t="s">
        <v>1595</v>
      </c>
      <c r="B787" s="38">
        <f>SUM($B$763:$B$785)</f>
        <v>0</v>
      </c>
      <c r="C787" s="38">
        <f>SUM($C$763:$C$785)</f>
        <v>0</v>
      </c>
      <c r="D787" s="38">
        <f>SUM($D$763:$D$785)</f>
        <v>0</v>
      </c>
      <c r="E787" s="47">
        <f>SUM($E$763:$E$785)</f>
        <v>0</v>
      </c>
      <c r="F787" s="38">
        <f>SUM($F$763:$F$785)</f>
        <v>0</v>
      </c>
      <c r="G787" s="38">
        <f>SUM(G$763:G$785)</f>
        <v>0</v>
      </c>
      <c r="H787" s="43">
        <f>SUM($H$763:$H$785)</f>
        <v>0</v>
      </c>
      <c r="I787" s="38">
        <f>SUM($I$763:$I$785)</f>
        <v>0</v>
      </c>
      <c r="J787" s="47">
        <f>SUM($J$763:$J$785)</f>
        <v>0</v>
      </c>
      <c r="K787" s="17"/>
    </row>
    <row r="789" spans="1:11" ht="21" customHeight="1">
      <c r="A789" s="1" t="s">
        <v>200</v>
      </c>
    </row>
    <row r="791" spans="1:11">
      <c r="B791" s="15" t="s">
        <v>242</v>
      </c>
      <c r="C791" s="15" t="s">
        <v>243</v>
      </c>
      <c r="D791" s="15" t="s">
        <v>244</v>
      </c>
      <c r="E791" s="15" t="s">
        <v>245</v>
      </c>
      <c r="F791" s="15" t="s">
        <v>1576</v>
      </c>
      <c r="G791" s="15" t="s">
        <v>1577</v>
      </c>
    </row>
    <row r="792" spans="1:11">
      <c r="A792" s="4" t="s">
        <v>200</v>
      </c>
      <c r="B792" s="45">
        <f>'Loads'!B$358</f>
        <v>0</v>
      </c>
      <c r="C792" s="45">
        <f>'Loads'!C$358</f>
        <v>0</v>
      </c>
      <c r="D792" s="45">
        <f>'Loads'!D$358</f>
        <v>0</v>
      </c>
      <c r="E792" s="45">
        <f>'Loads'!E$358</f>
        <v>0</v>
      </c>
      <c r="F792" s="45">
        <f>'Multi'!B$152</f>
        <v>0</v>
      </c>
      <c r="G792" s="38">
        <f>IF(E792,F792/E792,"")</f>
        <v>0</v>
      </c>
      <c r="H792" s="17"/>
    </row>
    <row r="794" spans="1:11">
      <c r="B794" s="15" t="s">
        <v>1384</v>
      </c>
      <c r="C794" s="15" t="s">
        <v>1385</v>
      </c>
      <c r="D794" s="15" t="s">
        <v>1386</v>
      </c>
      <c r="E794" s="15" t="s">
        <v>1387</v>
      </c>
      <c r="F794" s="15" t="s">
        <v>1547</v>
      </c>
      <c r="G794" s="15" t="s">
        <v>1578</v>
      </c>
      <c r="H794" s="15" t="s">
        <v>1545</v>
      </c>
      <c r="I794" s="15" t="s">
        <v>1579</v>
      </c>
    </row>
    <row r="795" spans="1:11">
      <c r="A795" s="4" t="s">
        <v>483</v>
      </c>
      <c r="B795" s="39">
        <f>'Yard'!$C$87</f>
        <v>0</v>
      </c>
      <c r="C795" s="39">
        <f>'Yard'!$C$115</f>
        <v>0</v>
      </c>
      <c r="D795" s="39">
        <f>'Yard'!$C$138</f>
        <v>0</v>
      </c>
      <c r="E795" s="21"/>
      <c r="F795" s="38">
        <f>IF(F$792&lt;&gt;0,(($B795*B$792+$C795*C$792+$D795*D$792))/F$792,0)</f>
        <v>0</v>
      </c>
      <c r="G795" s="43">
        <f>0.01*'Input'!$F$60*(E795*$E$792)+10*(B795*$B$792+C795*$C$792+D795*$D$792)</f>
        <v>0</v>
      </c>
      <c r="H795" s="38">
        <f>IF($F$792&lt;&gt;0,0.1*G795/$F$792,"")</f>
        <v>0</v>
      </c>
      <c r="I795" s="47">
        <f>IF($E$792&lt;&gt;0,G795/$E$792,"")</f>
        <v>0</v>
      </c>
      <c r="J795" s="17"/>
    </row>
    <row r="796" spans="1:11">
      <c r="A796" s="4" t="s">
        <v>484</v>
      </c>
      <c r="B796" s="39">
        <f>'Yard'!$D$87</f>
        <v>0</v>
      </c>
      <c r="C796" s="39">
        <f>'Yard'!$D$115</f>
        <v>0</v>
      </c>
      <c r="D796" s="39">
        <f>'Yard'!$D$138</f>
        <v>0</v>
      </c>
      <c r="E796" s="21"/>
      <c r="F796" s="38">
        <f>IF(F$792&lt;&gt;0,(($B796*B$792+$C796*C$792+$D796*D$792))/F$792,0)</f>
        <v>0</v>
      </c>
      <c r="G796" s="43">
        <f>0.01*'Input'!$F$60*(E796*$E$792)+10*(B796*$B$792+C796*$C$792+D796*$D$792)</f>
        <v>0</v>
      </c>
      <c r="H796" s="38">
        <f>IF($F$792&lt;&gt;0,0.1*G796/$F$792,"")</f>
        <v>0</v>
      </c>
      <c r="I796" s="47">
        <f>IF($E$792&lt;&gt;0,G796/$E$792,"")</f>
        <v>0</v>
      </c>
      <c r="J796" s="17"/>
    </row>
    <row r="797" spans="1:11">
      <c r="A797" s="4" t="s">
        <v>485</v>
      </c>
      <c r="B797" s="39">
        <f>'Yard'!$E$87</f>
        <v>0</v>
      </c>
      <c r="C797" s="39">
        <f>'Yard'!$E$115</f>
        <v>0</v>
      </c>
      <c r="D797" s="39">
        <f>'Yard'!$E$138</f>
        <v>0</v>
      </c>
      <c r="E797" s="21"/>
      <c r="F797" s="38">
        <f>IF(F$792&lt;&gt;0,(($B797*B$792+$C797*C$792+$D797*D$792))/F$792,0)</f>
        <v>0</v>
      </c>
      <c r="G797" s="43">
        <f>0.01*'Input'!$F$60*(E797*$E$792)+10*(B797*$B$792+C797*$C$792+D797*$D$792)</f>
        <v>0</v>
      </c>
      <c r="H797" s="38">
        <f>IF($F$792&lt;&gt;0,0.1*G797/$F$792,"")</f>
        <v>0</v>
      </c>
      <c r="I797" s="47">
        <f>IF($E$792&lt;&gt;0,G797/$E$792,"")</f>
        <v>0</v>
      </c>
      <c r="J797" s="17"/>
    </row>
    <row r="798" spans="1:11">
      <c r="A798" s="4" t="s">
        <v>486</v>
      </c>
      <c r="B798" s="39">
        <f>'Yard'!$F$87</f>
        <v>0</v>
      </c>
      <c r="C798" s="39">
        <f>'Yard'!$F$115</f>
        <v>0</v>
      </c>
      <c r="D798" s="39">
        <f>'Yard'!$F$138</f>
        <v>0</v>
      </c>
      <c r="E798" s="21"/>
      <c r="F798" s="38">
        <f>IF(F$792&lt;&gt;0,(($B798*B$792+$C798*C$792+$D798*D$792))/F$792,0)</f>
        <v>0</v>
      </c>
      <c r="G798" s="43">
        <f>0.01*'Input'!$F$60*(E798*$E$792)+10*(B798*$B$792+C798*$C$792+D798*$D$792)</f>
        <v>0</v>
      </c>
      <c r="H798" s="38">
        <f>IF($F$792&lt;&gt;0,0.1*G798/$F$792,"")</f>
        <v>0</v>
      </c>
      <c r="I798" s="47">
        <f>IF($E$792&lt;&gt;0,G798/$E$792,"")</f>
        <v>0</v>
      </c>
      <c r="J798" s="17"/>
    </row>
    <row r="799" spans="1:11">
      <c r="A799" s="4" t="s">
        <v>487</v>
      </c>
      <c r="B799" s="39">
        <f>'Yard'!$G$87</f>
        <v>0</v>
      </c>
      <c r="C799" s="39">
        <f>'Yard'!$G$115</f>
        <v>0</v>
      </c>
      <c r="D799" s="39">
        <f>'Yard'!$G$138</f>
        <v>0</v>
      </c>
      <c r="E799" s="21"/>
      <c r="F799" s="38">
        <f>IF(F$792&lt;&gt;0,(($B799*B$792+$C799*C$792+$D799*D$792))/F$792,0)</f>
        <v>0</v>
      </c>
      <c r="G799" s="43">
        <f>0.01*'Input'!$F$60*(E799*$E$792)+10*(B799*$B$792+C799*$C$792+D799*$D$792)</f>
        <v>0</v>
      </c>
      <c r="H799" s="38">
        <f>IF($F$792&lt;&gt;0,0.1*G799/$F$792,"")</f>
        <v>0</v>
      </c>
      <c r="I799" s="47">
        <f>IF($E$792&lt;&gt;0,G799/$E$792,"")</f>
        <v>0</v>
      </c>
      <c r="J799" s="17"/>
    </row>
    <row r="800" spans="1:11">
      <c r="A800" s="4" t="s">
        <v>488</v>
      </c>
      <c r="B800" s="39">
        <f>'Yard'!$H$87</f>
        <v>0</v>
      </c>
      <c r="C800" s="39">
        <f>'Yard'!$H$115</f>
        <v>0</v>
      </c>
      <c r="D800" s="39">
        <f>'Yard'!$H$138</f>
        <v>0</v>
      </c>
      <c r="E800" s="21"/>
      <c r="F800" s="38">
        <f>IF(F$792&lt;&gt;0,(($B800*B$792+$C800*C$792+$D800*D$792))/F$792,0)</f>
        <v>0</v>
      </c>
      <c r="G800" s="43">
        <f>0.01*'Input'!$F$60*(E800*$E$792)+10*(B800*$B$792+C800*$C$792+D800*$D$792)</f>
        <v>0</v>
      </c>
      <c r="H800" s="38">
        <f>IF($F$792&lt;&gt;0,0.1*G800/$F$792,"")</f>
        <v>0</v>
      </c>
      <c r="I800" s="47">
        <f>IF($E$792&lt;&gt;0,G800/$E$792,"")</f>
        <v>0</v>
      </c>
      <c r="J800" s="17"/>
    </row>
    <row r="801" spans="1:10">
      <c r="A801" s="4" t="s">
        <v>489</v>
      </c>
      <c r="B801" s="39">
        <f>'Yard'!$I$87</f>
        <v>0</v>
      </c>
      <c r="C801" s="39">
        <f>'Yard'!$I$115</f>
        <v>0</v>
      </c>
      <c r="D801" s="39">
        <f>'Yard'!$I$138</f>
        <v>0</v>
      </c>
      <c r="E801" s="21"/>
      <c r="F801" s="38">
        <f>IF(F$792&lt;&gt;0,(($B801*B$792+$C801*C$792+$D801*D$792))/F$792,0)</f>
        <v>0</v>
      </c>
      <c r="G801" s="43">
        <f>0.01*'Input'!$F$60*(E801*$E$792)+10*(B801*$B$792+C801*$C$792+D801*$D$792)</f>
        <v>0</v>
      </c>
      <c r="H801" s="38">
        <f>IF($F$792&lt;&gt;0,0.1*G801/$F$792,"")</f>
        <v>0</v>
      </c>
      <c r="I801" s="47">
        <f>IF($E$792&lt;&gt;0,G801/$E$792,"")</f>
        <v>0</v>
      </c>
      <c r="J801" s="17"/>
    </row>
    <row r="802" spans="1:10">
      <c r="A802" s="4" t="s">
        <v>490</v>
      </c>
      <c r="B802" s="39">
        <f>'Yard'!$J$87</f>
        <v>0</v>
      </c>
      <c r="C802" s="39">
        <f>'Yard'!$J$115</f>
        <v>0</v>
      </c>
      <c r="D802" s="39">
        <f>'Yard'!$J$138</f>
        <v>0</v>
      </c>
      <c r="E802" s="21"/>
      <c r="F802" s="38">
        <f>IF(F$792&lt;&gt;0,(($B802*B$792+$C802*C$792+$D802*D$792))/F$792,0)</f>
        <v>0</v>
      </c>
      <c r="G802" s="43">
        <f>0.01*'Input'!$F$60*(E802*$E$792)+10*(B802*$B$792+C802*$C$792+D802*$D$792)</f>
        <v>0</v>
      </c>
      <c r="H802" s="38">
        <f>IF($F$792&lt;&gt;0,0.1*G802/$F$792,"")</f>
        <v>0</v>
      </c>
      <c r="I802" s="47">
        <f>IF($E$792&lt;&gt;0,G802/$E$792,"")</f>
        <v>0</v>
      </c>
      <c r="J802" s="17"/>
    </row>
    <row r="803" spans="1:10">
      <c r="A803" s="4" t="s">
        <v>1580</v>
      </c>
      <c r="B803" s="21"/>
      <c r="C803" s="21"/>
      <c r="D803" s="21"/>
      <c r="E803" s="49">
        <f>'SM'!$B$142</f>
        <v>0</v>
      </c>
      <c r="F803" s="38">
        <f>IF(F$792&lt;&gt;0,(($B803*B$792+$C803*C$792+$D803*D$792))/F$792,0)</f>
        <v>0</v>
      </c>
      <c r="G803" s="43">
        <f>0.01*'Input'!$F$60*(E803*$E$792)+10*(B803*$B$792+C803*$C$792+D803*$D$792)</f>
        <v>0</v>
      </c>
      <c r="H803" s="38">
        <f>IF($F$792&lt;&gt;0,0.1*G803/$F$792,"")</f>
        <v>0</v>
      </c>
      <c r="I803" s="47">
        <f>IF($E$792&lt;&gt;0,G803/$E$792,"")</f>
        <v>0</v>
      </c>
      <c r="J803" s="17"/>
    </row>
    <row r="804" spans="1:10">
      <c r="A804" s="4" t="s">
        <v>1581</v>
      </c>
      <c r="B804" s="21"/>
      <c r="C804" s="21"/>
      <c r="D804" s="21"/>
      <c r="E804" s="49">
        <f>'SM'!$C$142</f>
        <v>0</v>
      </c>
      <c r="F804" s="38">
        <f>IF(F$792&lt;&gt;0,(($B804*B$792+$C804*C$792+$D804*D$792))/F$792,0)</f>
        <v>0</v>
      </c>
      <c r="G804" s="43">
        <f>0.01*'Input'!$F$60*(E804*$E$792)+10*(B804*$B$792+C804*$C$792+D804*$D$792)</f>
        <v>0</v>
      </c>
      <c r="H804" s="38">
        <f>IF($F$792&lt;&gt;0,0.1*G804/$F$792,"")</f>
        <v>0</v>
      </c>
      <c r="I804" s="47">
        <f>IF($E$792&lt;&gt;0,G804/$E$792,"")</f>
        <v>0</v>
      </c>
      <c r="J804" s="17"/>
    </row>
    <row r="805" spans="1:10">
      <c r="A805" s="4" t="s">
        <v>1582</v>
      </c>
      <c r="B805" s="39">
        <f>'Yard'!$K$87</f>
        <v>0</v>
      </c>
      <c r="C805" s="39">
        <f>'Yard'!$K$115</f>
        <v>0</v>
      </c>
      <c r="D805" s="39">
        <f>'Yard'!$K$138</f>
        <v>0</v>
      </c>
      <c r="E805" s="21"/>
      <c r="F805" s="38">
        <f>IF(F$792&lt;&gt;0,(($B805*B$792+$C805*C$792+$D805*D$792))/F$792,0)</f>
        <v>0</v>
      </c>
      <c r="G805" s="43">
        <f>0.01*'Input'!$F$60*(E805*$E$792)+10*(B805*$B$792+C805*$C$792+D805*$D$792)</f>
        <v>0</v>
      </c>
      <c r="H805" s="38">
        <f>IF($F$792&lt;&gt;0,0.1*G805/$F$792,"")</f>
        <v>0</v>
      </c>
      <c r="I805" s="47">
        <f>IF($E$792&lt;&gt;0,G805/$E$792,"")</f>
        <v>0</v>
      </c>
      <c r="J805" s="17"/>
    </row>
    <row r="806" spans="1:10">
      <c r="A806" s="4" t="s">
        <v>1583</v>
      </c>
      <c r="B806" s="39">
        <f>'Yard'!$L$87</f>
        <v>0</v>
      </c>
      <c r="C806" s="39">
        <f>'Yard'!$L$115</f>
        <v>0</v>
      </c>
      <c r="D806" s="39">
        <f>'Yard'!$L$138</f>
        <v>0</v>
      </c>
      <c r="E806" s="21"/>
      <c r="F806" s="38">
        <f>IF(F$792&lt;&gt;0,(($B806*B$792+$C806*C$792+$D806*D$792))/F$792,0)</f>
        <v>0</v>
      </c>
      <c r="G806" s="43">
        <f>0.01*'Input'!$F$60*(E806*$E$792)+10*(B806*$B$792+C806*$C$792+D806*$D$792)</f>
        <v>0</v>
      </c>
      <c r="H806" s="38">
        <f>IF($F$792&lt;&gt;0,0.1*G806/$F$792,"")</f>
        <v>0</v>
      </c>
      <c r="I806" s="47">
        <f>IF($E$792&lt;&gt;0,G806/$E$792,"")</f>
        <v>0</v>
      </c>
      <c r="J806" s="17"/>
    </row>
    <row r="807" spans="1:10">
      <c r="A807" s="4" t="s">
        <v>1584</v>
      </c>
      <c r="B807" s="39">
        <f>'Yard'!$M$87</f>
        <v>0</v>
      </c>
      <c r="C807" s="39">
        <f>'Yard'!$M$115</f>
        <v>0</v>
      </c>
      <c r="D807" s="39">
        <f>'Yard'!$M$138</f>
        <v>0</v>
      </c>
      <c r="E807" s="21"/>
      <c r="F807" s="38">
        <f>IF(F$792&lt;&gt;0,(($B807*B$792+$C807*C$792+$D807*D$792))/F$792,0)</f>
        <v>0</v>
      </c>
      <c r="G807" s="43">
        <f>0.01*'Input'!$F$60*(E807*$E$792)+10*(B807*$B$792+C807*$C$792+D807*$D$792)</f>
        <v>0</v>
      </c>
      <c r="H807" s="38">
        <f>IF($F$792&lt;&gt;0,0.1*G807/$F$792,"")</f>
        <v>0</v>
      </c>
      <c r="I807" s="47">
        <f>IF($E$792&lt;&gt;0,G807/$E$792,"")</f>
        <v>0</v>
      </c>
      <c r="J807" s="17"/>
    </row>
    <row r="808" spans="1:10">
      <c r="A808" s="4" t="s">
        <v>1585</v>
      </c>
      <c r="B808" s="39">
        <f>'Yard'!$N$87</f>
        <v>0</v>
      </c>
      <c r="C808" s="39">
        <f>'Yard'!$N$115</f>
        <v>0</v>
      </c>
      <c r="D808" s="39">
        <f>'Yard'!$N$138</f>
        <v>0</v>
      </c>
      <c r="E808" s="21"/>
      <c r="F808" s="38">
        <f>IF(F$792&lt;&gt;0,(($B808*B$792+$C808*C$792+$D808*D$792))/F$792,0)</f>
        <v>0</v>
      </c>
      <c r="G808" s="43">
        <f>0.01*'Input'!$F$60*(E808*$E$792)+10*(B808*$B$792+C808*$C$792+D808*$D$792)</f>
        <v>0</v>
      </c>
      <c r="H808" s="38">
        <f>IF($F$792&lt;&gt;0,0.1*G808/$F$792,"")</f>
        <v>0</v>
      </c>
      <c r="I808" s="47">
        <f>IF($E$792&lt;&gt;0,G808/$E$792,"")</f>
        <v>0</v>
      </c>
      <c r="J808" s="17"/>
    </row>
    <row r="809" spans="1:10">
      <c r="A809" s="4" t="s">
        <v>1586</v>
      </c>
      <c r="B809" s="39">
        <f>'Yard'!$O$87</f>
        <v>0</v>
      </c>
      <c r="C809" s="39">
        <f>'Yard'!$O$115</f>
        <v>0</v>
      </c>
      <c r="D809" s="39">
        <f>'Yard'!$O$138</f>
        <v>0</v>
      </c>
      <c r="E809" s="21"/>
      <c r="F809" s="38">
        <f>IF(F$792&lt;&gt;0,(($B809*B$792+$C809*C$792+$D809*D$792))/F$792,0)</f>
        <v>0</v>
      </c>
      <c r="G809" s="43">
        <f>0.01*'Input'!$F$60*(E809*$E$792)+10*(B809*$B$792+C809*$C$792+D809*$D$792)</f>
        <v>0</v>
      </c>
      <c r="H809" s="38">
        <f>IF($F$792&lt;&gt;0,0.1*G809/$F$792,"")</f>
        <v>0</v>
      </c>
      <c r="I809" s="47">
        <f>IF($E$792&lt;&gt;0,G809/$E$792,"")</f>
        <v>0</v>
      </c>
      <c r="J809" s="17"/>
    </row>
    <row r="810" spans="1:10">
      <c r="A810" s="4" t="s">
        <v>1587</v>
      </c>
      <c r="B810" s="39">
        <f>'Yard'!$P$87</f>
        <v>0</v>
      </c>
      <c r="C810" s="39">
        <f>'Yard'!$P$115</f>
        <v>0</v>
      </c>
      <c r="D810" s="39">
        <f>'Yard'!$P$138</f>
        <v>0</v>
      </c>
      <c r="E810" s="21"/>
      <c r="F810" s="38">
        <f>IF(F$792&lt;&gt;0,(($B810*B$792+$C810*C$792+$D810*D$792))/F$792,0)</f>
        <v>0</v>
      </c>
      <c r="G810" s="43">
        <f>0.01*'Input'!$F$60*(E810*$E$792)+10*(B810*$B$792+C810*$C$792+D810*$D$792)</f>
        <v>0</v>
      </c>
      <c r="H810" s="38">
        <f>IF($F$792&lt;&gt;0,0.1*G810/$F$792,"")</f>
        <v>0</v>
      </c>
      <c r="I810" s="47">
        <f>IF($E$792&lt;&gt;0,G810/$E$792,"")</f>
        <v>0</v>
      </c>
      <c r="J810" s="17"/>
    </row>
    <row r="811" spans="1:10">
      <c r="A811" s="4" t="s">
        <v>1588</v>
      </c>
      <c r="B811" s="39">
        <f>'Yard'!$Q$87</f>
        <v>0</v>
      </c>
      <c r="C811" s="39">
        <f>'Yard'!$Q$115</f>
        <v>0</v>
      </c>
      <c r="D811" s="39">
        <f>'Yard'!$Q$138</f>
        <v>0</v>
      </c>
      <c r="E811" s="21"/>
      <c r="F811" s="38">
        <f>IF(F$792&lt;&gt;0,(($B811*B$792+$C811*C$792+$D811*D$792))/F$792,0)</f>
        <v>0</v>
      </c>
      <c r="G811" s="43">
        <f>0.01*'Input'!$F$60*(E811*$E$792)+10*(B811*$B$792+C811*$C$792+D811*$D$792)</f>
        <v>0</v>
      </c>
      <c r="H811" s="38">
        <f>IF($F$792&lt;&gt;0,0.1*G811/$F$792,"")</f>
        <v>0</v>
      </c>
      <c r="I811" s="47">
        <f>IF($E$792&lt;&gt;0,G811/$E$792,"")</f>
        <v>0</v>
      </c>
      <c r="J811" s="17"/>
    </row>
    <row r="812" spans="1:10">
      <c r="A812" s="4" t="s">
        <v>1589</v>
      </c>
      <c r="B812" s="39">
        <f>'Yard'!$R$87</f>
        <v>0</v>
      </c>
      <c r="C812" s="39">
        <f>'Yard'!$R$115</f>
        <v>0</v>
      </c>
      <c r="D812" s="39">
        <f>'Yard'!$R$138</f>
        <v>0</v>
      </c>
      <c r="E812" s="21"/>
      <c r="F812" s="38">
        <f>IF(F$792&lt;&gt;0,(($B812*B$792+$C812*C$792+$D812*D$792))/F$792,0)</f>
        <v>0</v>
      </c>
      <c r="G812" s="43">
        <f>0.01*'Input'!$F$60*(E812*$E$792)+10*(B812*$B$792+C812*$C$792+D812*$D$792)</f>
        <v>0</v>
      </c>
      <c r="H812" s="38">
        <f>IF($F$792&lt;&gt;0,0.1*G812/$F$792,"")</f>
        <v>0</v>
      </c>
      <c r="I812" s="47">
        <f>IF($E$792&lt;&gt;0,G812/$E$792,"")</f>
        <v>0</v>
      </c>
      <c r="J812" s="17"/>
    </row>
    <row r="813" spans="1:10">
      <c r="A813" s="4" t="s">
        <v>1590</v>
      </c>
      <c r="B813" s="39">
        <f>'Yard'!$S$87</f>
        <v>0</v>
      </c>
      <c r="C813" s="39">
        <f>'Yard'!$S$115</f>
        <v>0</v>
      </c>
      <c r="D813" s="39">
        <f>'Yard'!$S$138</f>
        <v>0</v>
      </c>
      <c r="E813" s="21"/>
      <c r="F813" s="38">
        <f>IF(F$792&lt;&gt;0,(($B813*B$792+$C813*C$792+$D813*D$792))/F$792,0)</f>
        <v>0</v>
      </c>
      <c r="G813" s="43">
        <f>0.01*'Input'!$F$60*(E813*$E$792)+10*(B813*$B$792+C813*$C$792+D813*$D$792)</f>
        <v>0</v>
      </c>
      <c r="H813" s="38">
        <f>IF($F$792&lt;&gt;0,0.1*G813/$F$792,"")</f>
        <v>0</v>
      </c>
      <c r="I813" s="47">
        <f>IF($E$792&lt;&gt;0,G813/$E$792,"")</f>
        <v>0</v>
      </c>
      <c r="J813" s="17"/>
    </row>
    <row r="814" spans="1:10">
      <c r="A814" s="4" t="s">
        <v>1591</v>
      </c>
      <c r="B814" s="21"/>
      <c r="C814" s="21"/>
      <c r="D814" s="21"/>
      <c r="E814" s="49">
        <f>'Otex'!$B$145</f>
        <v>0</v>
      </c>
      <c r="F814" s="38">
        <f>IF(F$792&lt;&gt;0,(($B814*B$792+$C814*C$792+$D814*D$792))/F$792,0)</f>
        <v>0</v>
      </c>
      <c r="G814" s="43">
        <f>0.01*'Input'!$F$60*(E814*$E$792)+10*(B814*$B$792+C814*$C$792+D814*$D$792)</f>
        <v>0</v>
      </c>
      <c r="H814" s="38">
        <f>IF($F$792&lt;&gt;0,0.1*G814/$F$792,"")</f>
        <v>0</v>
      </c>
      <c r="I814" s="47">
        <f>IF($E$792&lt;&gt;0,G814/$E$792,"")</f>
        <v>0</v>
      </c>
      <c r="J814" s="17"/>
    </row>
    <row r="815" spans="1:10">
      <c r="A815" s="4" t="s">
        <v>1592</v>
      </c>
      <c r="B815" s="21"/>
      <c r="C815" s="21"/>
      <c r="D815" s="21"/>
      <c r="E815" s="49">
        <f>'Otex'!$C$145</f>
        <v>0</v>
      </c>
      <c r="F815" s="38">
        <f>IF(F$792&lt;&gt;0,(($B815*B$792+$C815*C$792+$D815*D$792))/F$792,0)</f>
        <v>0</v>
      </c>
      <c r="G815" s="43">
        <f>0.01*'Input'!$F$60*(E815*$E$792)+10*(B815*$B$792+C815*$C$792+D815*$D$792)</f>
        <v>0</v>
      </c>
      <c r="H815" s="38">
        <f>IF($F$792&lt;&gt;0,0.1*G815/$F$792,"")</f>
        <v>0</v>
      </c>
      <c r="I815" s="47">
        <f>IF($E$792&lt;&gt;0,G815/$E$792,"")</f>
        <v>0</v>
      </c>
      <c r="J815" s="17"/>
    </row>
    <row r="816" spans="1:10">
      <c r="A816" s="4" t="s">
        <v>1593</v>
      </c>
      <c r="B816" s="39">
        <f>'Adder'!$B$289</f>
        <v>0</v>
      </c>
      <c r="C816" s="39">
        <f>'Adder'!$C$289</f>
        <v>0</v>
      </c>
      <c r="D816" s="39">
        <f>'Adder'!$D$289</f>
        <v>0</v>
      </c>
      <c r="E816" s="21"/>
      <c r="F816" s="38">
        <f>IF(F$792&lt;&gt;0,(($B816*B$792+$C816*C$792+$D816*D$792))/F$792,0)</f>
        <v>0</v>
      </c>
      <c r="G816" s="43">
        <f>0.01*'Input'!$F$60*(E816*$E$792)+10*(B816*$B$792+C816*$C$792+D816*$D$792)</f>
        <v>0</v>
      </c>
      <c r="H816" s="38">
        <f>IF($F$792&lt;&gt;0,0.1*G816/$F$792,"")</f>
        <v>0</v>
      </c>
      <c r="I816" s="47">
        <f>IF($E$792&lt;&gt;0,G816/$E$792,"")</f>
        <v>0</v>
      </c>
      <c r="J816" s="17"/>
    </row>
    <row r="817" spans="1:10">
      <c r="A817" s="4" t="s">
        <v>1594</v>
      </c>
      <c r="B817" s="39">
        <f>'Adjust'!$B$102</f>
        <v>0</v>
      </c>
      <c r="C817" s="39">
        <f>'Adjust'!$C$102</f>
        <v>0</v>
      </c>
      <c r="D817" s="39">
        <f>'Adjust'!$D$102</f>
        <v>0</v>
      </c>
      <c r="E817" s="49">
        <f>'Adjust'!$E$102</f>
        <v>0</v>
      </c>
      <c r="F817" s="38">
        <f>IF(F$792&lt;&gt;0,(($B817*B$792+$C817*C$792+$D817*D$792))/F$792,0)</f>
        <v>0</v>
      </c>
      <c r="G817" s="43">
        <f>0.01*'Input'!$F$60*(E817*$E$792)+10*(B817*$B$792+C817*$C$792+D817*$D$792)</f>
        <v>0</v>
      </c>
      <c r="H817" s="38">
        <f>IF($F$792&lt;&gt;0,0.1*G817/$F$792,"")</f>
        <v>0</v>
      </c>
      <c r="I817" s="47">
        <f>IF($E$792&lt;&gt;0,G817/$E$792,"")</f>
        <v>0</v>
      </c>
      <c r="J817" s="17"/>
    </row>
    <row r="819" spans="1:10">
      <c r="A819" s="4" t="s">
        <v>1595</v>
      </c>
      <c r="B819" s="38">
        <f>SUM($B$795:$B$817)</f>
        <v>0</v>
      </c>
      <c r="C819" s="38">
        <f>SUM($C$795:$C$817)</f>
        <v>0</v>
      </c>
      <c r="D819" s="38">
        <f>SUM($D$795:$D$817)</f>
        <v>0</v>
      </c>
      <c r="E819" s="47">
        <f>SUM($E$795:$E$817)</f>
        <v>0</v>
      </c>
      <c r="F819" s="38">
        <f>SUM(F$795:F$817)</f>
        <v>0</v>
      </c>
      <c r="G819" s="43">
        <f>SUM($G$795:$G$817)</f>
        <v>0</v>
      </c>
      <c r="H819" s="38">
        <f>SUM($H$795:$H$817)</f>
        <v>0</v>
      </c>
      <c r="I819" s="47">
        <f>SUM($I$795:$I$817)</f>
        <v>0</v>
      </c>
      <c r="J819" s="17"/>
    </row>
    <row r="821" spans="1:10" ht="21" customHeight="1">
      <c r="A821" s="1" t="s">
        <v>201</v>
      </c>
    </row>
    <row r="823" spans="1:10">
      <c r="B823" s="15" t="s">
        <v>242</v>
      </c>
      <c r="C823" s="15" t="s">
        <v>245</v>
      </c>
      <c r="D823" s="15" t="s">
        <v>248</v>
      </c>
      <c r="E823" s="15" t="s">
        <v>1576</v>
      </c>
      <c r="F823" s="15" t="s">
        <v>1577</v>
      </c>
    </row>
    <row r="824" spans="1:10">
      <c r="A824" s="4" t="s">
        <v>201</v>
      </c>
      <c r="B824" s="45">
        <f>'Loads'!B$359</f>
        <v>0</v>
      </c>
      <c r="C824" s="45">
        <f>'Loads'!E$359</f>
        <v>0</v>
      </c>
      <c r="D824" s="45">
        <f>'Loads'!H$359</f>
        <v>0</v>
      </c>
      <c r="E824" s="45">
        <f>'Multi'!B$153</f>
        <v>0</v>
      </c>
      <c r="F824" s="38">
        <f>IF(C824,E824/C824,"")</f>
        <v>0</v>
      </c>
      <c r="G824" s="17"/>
    </row>
    <row r="826" spans="1:10">
      <c r="B826" s="15" t="s">
        <v>1384</v>
      </c>
      <c r="C826" s="15" t="s">
        <v>1387</v>
      </c>
      <c r="D826" s="15" t="s">
        <v>1141</v>
      </c>
      <c r="E826" s="15" t="s">
        <v>1578</v>
      </c>
      <c r="F826" s="15" t="s">
        <v>1545</v>
      </c>
      <c r="G826" s="15" t="s">
        <v>1579</v>
      </c>
    </row>
    <row r="827" spans="1:10">
      <c r="A827" s="4" t="s">
        <v>483</v>
      </c>
      <c r="B827" s="39">
        <f>'Yard'!$C$48</f>
        <v>0</v>
      </c>
      <c r="C827" s="21"/>
      <c r="D827" s="39">
        <f>'Reactive'!$C$79</f>
        <v>0</v>
      </c>
      <c r="E827" s="43">
        <f>0.01*'Input'!$F$60*(C827*$C$824)+10*(B827*$B$824+D827*$D$824)</f>
        <v>0</v>
      </c>
      <c r="F827" s="38">
        <f>IF($E$824&lt;&gt;0,0.1*E827/$E$824,"")</f>
        <v>0</v>
      </c>
      <c r="G827" s="47">
        <f>IF($C$824&lt;&gt;0,E827/$C$824,"")</f>
        <v>0</v>
      </c>
      <c r="H827" s="17"/>
    </row>
    <row r="828" spans="1:10">
      <c r="A828" s="4" t="s">
        <v>484</v>
      </c>
      <c r="B828" s="39">
        <f>'Yard'!$D$48</f>
        <v>0</v>
      </c>
      <c r="C828" s="21"/>
      <c r="D828" s="39">
        <f>'Reactive'!$D$79</f>
        <v>0</v>
      </c>
      <c r="E828" s="43">
        <f>0.01*'Input'!$F$60*(C828*$C$824)+10*(B828*$B$824+D828*$D$824)</f>
        <v>0</v>
      </c>
      <c r="F828" s="38">
        <f>IF($E$824&lt;&gt;0,0.1*E828/$E$824,"")</f>
        <v>0</v>
      </c>
      <c r="G828" s="47">
        <f>IF($C$824&lt;&gt;0,E828/$C$824,"")</f>
        <v>0</v>
      </c>
      <c r="H828" s="17"/>
    </row>
    <row r="829" spans="1:10">
      <c r="A829" s="4" t="s">
        <v>485</v>
      </c>
      <c r="B829" s="39">
        <f>'Yard'!$E$48</f>
        <v>0</v>
      </c>
      <c r="C829" s="21"/>
      <c r="D829" s="39">
        <f>'Reactive'!$E$79</f>
        <v>0</v>
      </c>
      <c r="E829" s="43">
        <f>0.01*'Input'!$F$60*(C829*$C$824)+10*(B829*$B$824+D829*$D$824)</f>
        <v>0</v>
      </c>
      <c r="F829" s="38">
        <f>IF($E$824&lt;&gt;0,0.1*E829/$E$824,"")</f>
        <v>0</v>
      </c>
      <c r="G829" s="47">
        <f>IF($C$824&lt;&gt;0,E829/$C$824,"")</f>
        <v>0</v>
      </c>
      <c r="H829" s="17"/>
    </row>
    <row r="830" spans="1:10">
      <c r="A830" s="4" t="s">
        <v>486</v>
      </c>
      <c r="B830" s="39">
        <f>'Yard'!$F$48</f>
        <v>0</v>
      </c>
      <c r="C830" s="21"/>
      <c r="D830" s="39">
        <f>'Reactive'!$F$79</f>
        <v>0</v>
      </c>
      <c r="E830" s="43">
        <f>0.01*'Input'!$F$60*(C830*$C$824)+10*(B830*$B$824+D830*$D$824)</f>
        <v>0</v>
      </c>
      <c r="F830" s="38">
        <f>IF($E$824&lt;&gt;0,0.1*E830/$E$824,"")</f>
        <v>0</v>
      </c>
      <c r="G830" s="47">
        <f>IF($C$824&lt;&gt;0,E830/$C$824,"")</f>
        <v>0</v>
      </c>
      <c r="H830" s="17"/>
    </row>
    <row r="831" spans="1:10">
      <c r="A831" s="4" t="s">
        <v>487</v>
      </c>
      <c r="B831" s="39">
        <f>'Yard'!$G$48</f>
        <v>0</v>
      </c>
      <c r="C831" s="21"/>
      <c r="D831" s="39">
        <f>'Reactive'!$G$79</f>
        <v>0</v>
      </c>
      <c r="E831" s="43">
        <f>0.01*'Input'!$F$60*(C831*$C$824)+10*(B831*$B$824+D831*$D$824)</f>
        <v>0</v>
      </c>
      <c r="F831" s="38">
        <f>IF($E$824&lt;&gt;0,0.1*E831/$E$824,"")</f>
        <v>0</v>
      </c>
      <c r="G831" s="47">
        <f>IF($C$824&lt;&gt;0,E831/$C$824,"")</f>
        <v>0</v>
      </c>
      <c r="H831" s="17"/>
    </row>
    <row r="832" spans="1:10">
      <c r="A832" s="4" t="s">
        <v>488</v>
      </c>
      <c r="B832" s="39">
        <f>'Yard'!$H$48</f>
        <v>0</v>
      </c>
      <c r="C832" s="21"/>
      <c r="D832" s="39">
        <f>'Reactive'!$H$79</f>
        <v>0</v>
      </c>
      <c r="E832" s="43">
        <f>0.01*'Input'!$F$60*(C832*$C$824)+10*(B832*$B$824+D832*$D$824)</f>
        <v>0</v>
      </c>
      <c r="F832" s="38">
        <f>IF($E$824&lt;&gt;0,0.1*E832/$E$824,"")</f>
        <v>0</v>
      </c>
      <c r="G832" s="47">
        <f>IF($C$824&lt;&gt;0,E832/$C$824,"")</f>
        <v>0</v>
      </c>
      <c r="H832" s="17"/>
    </row>
    <row r="833" spans="1:8">
      <c r="A833" s="4" t="s">
        <v>489</v>
      </c>
      <c r="B833" s="39">
        <f>'Yard'!$I$48</f>
        <v>0</v>
      </c>
      <c r="C833" s="21"/>
      <c r="D833" s="39">
        <f>'Reactive'!$I$79</f>
        <v>0</v>
      </c>
      <c r="E833" s="43">
        <f>0.01*'Input'!$F$60*(C833*$C$824)+10*(B833*$B$824+D833*$D$824)</f>
        <v>0</v>
      </c>
      <c r="F833" s="38">
        <f>IF($E$824&lt;&gt;0,0.1*E833/$E$824,"")</f>
        <v>0</v>
      </c>
      <c r="G833" s="47">
        <f>IF($C$824&lt;&gt;0,E833/$C$824,"")</f>
        <v>0</v>
      </c>
      <c r="H833" s="17"/>
    </row>
    <row r="834" spans="1:8">
      <c r="A834" s="4" t="s">
        <v>490</v>
      </c>
      <c r="B834" s="39">
        <f>'Yard'!$J$48</f>
        <v>0</v>
      </c>
      <c r="C834" s="21"/>
      <c r="D834" s="39">
        <f>'Reactive'!$J$79</f>
        <v>0</v>
      </c>
      <c r="E834" s="43">
        <f>0.01*'Input'!$F$60*(C834*$C$824)+10*(B834*$B$824+D834*$D$824)</f>
        <v>0</v>
      </c>
      <c r="F834" s="38">
        <f>IF($E$824&lt;&gt;0,0.1*E834/$E$824,"")</f>
        <v>0</v>
      </c>
      <c r="G834" s="47">
        <f>IF($C$824&lt;&gt;0,E834/$C$824,"")</f>
        <v>0</v>
      </c>
      <c r="H834" s="17"/>
    </row>
    <row r="835" spans="1:8">
      <c r="A835" s="4" t="s">
        <v>1580</v>
      </c>
      <c r="B835" s="21"/>
      <c r="C835" s="49">
        <f>'SM'!$B$143</f>
        <v>0</v>
      </c>
      <c r="D835" s="21"/>
      <c r="E835" s="43">
        <f>0.01*'Input'!$F$60*(C835*$C$824)+10*(B835*$B$824+D835*$D$824)</f>
        <v>0</v>
      </c>
      <c r="F835" s="38">
        <f>IF($E$824&lt;&gt;0,0.1*E835/$E$824,"")</f>
        <v>0</v>
      </c>
      <c r="G835" s="47">
        <f>IF($C$824&lt;&gt;0,E835/$C$824,"")</f>
        <v>0</v>
      </c>
      <c r="H835" s="17"/>
    </row>
    <row r="836" spans="1:8">
      <c r="A836" s="4" t="s">
        <v>1581</v>
      </c>
      <c r="B836" s="21"/>
      <c r="C836" s="49">
        <f>'SM'!$C$143</f>
        <v>0</v>
      </c>
      <c r="D836" s="21"/>
      <c r="E836" s="43">
        <f>0.01*'Input'!$F$60*(C836*$C$824)+10*(B836*$B$824+D836*$D$824)</f>
        <v>0</v>
      </c>
      <c r="F836" s="38">
        <f>IF($E$824&lt;&gt;0,0.1*E836/$E$824,"")</f>
        <v>0</v>
      </c>
      <c r="G836" s="47">
        <f>IF($C$824&lt;&gt;0,E836/$C$824,"")</f>
        <v>0</v>
      </c>
      <c r="H836" s="17"/>
    </row>
    <row r="837" spans="1:8">
      <c r="A837" s="4" t="s">
        <v>1582</v>
      </c>
      <c r="B837" s="39">
        <f>'Yard'!$K$48</f>
        <v>0</v>
      </c>
      <c r="C837" s="21"/>
      <c r="D837" s="39">
        <f>'Reactive'!$K$79</f>
        <v>0</v>
      </c>
      <c r="E837" s="43">
        <f>0.01*'Input'!$F$60*(C837*$C$824)+10*(B837*$B$824+D837*$D$824)</f>
        <v>0</v>
      </c>
      <c r="F837" s="38">
        <f>IF($E$824&lt;&gt;0,0.1*E837/$E$824,"")</f>
        <v>0</v>
      </c>
      <c r="G837" s="47">
        <f>IF($C$824&lt;&gt;0,E837/$C$824,"")</f>
        <v>0</v>
      </c>
      <c r="H837" s="17"/>
    </row>
    <row r="838" spans="1:8">
      <c r="A838" s="4" t="s">
        <v>1583</v>
      </c>
      <c r="B838" s="39">
        <f>'Yard'!$L$48</f>
        <v>0</v>
      </c>
      <c r="C838" s="21"/>
      <c r="D838" s="39">
        <f>'Reactive'!$L$79</f>
        <v>0</v>
      </c>
      <c r="E838" s="43">
        <f>0.01*'Input'!$F$60*(C838*$C$824)+10*(B838*$B$824+D838*$D$824)</f>
        <v>0</v>
      </c>
      <c r="F838" s="38">
        <f>IF($E$824&lt;&gt;0,0.1*E838/$E$824,"")</f>
        <v>0</v>
      </c>
      <c r="G838" s="47">
        <f>IF($C$824&lt;&gt;0,E838/$C$824,"")</f>
        <v>0</v>
      </c>
      <c r="H838" s="17"/>
    </row>
    <row r="839" spans="1:8">
      <c r="A839" s="4" t="s">
        <v>1584</v>
      </c>
      <c r="B839" s="39">
        <f>'Yard'!$M$48</f>
        <v>0</v>
      </c>
      <c r="C839" s="21"/>
      <c r="D839" s="39">
        <f>'Reactive'!$M$79</f>
        <v>0</v>
      </c>
      <c r="E839" s="43">
        <f>0.01*'Input'!$F$60*(C839*$C$824)+10*(B839*$B$824+D839*$D$824)</f>
        <v>0</v>
      </c>
      <c r="F839" s="38">
        <f>IF($E$824&lt;&gt;0,0.1*E839/$E$824,"")</f>
        <v>0</v>
      </c>
      <c r="G839" s="47">
        <f>IF($C$824&lt;&gt;0,E839/$C$824,"")</f>
        <v>0</v>
      </c>
      <c r="H839" s="17"/>
    </row>
    <row r="840" spans="1:8">
      <c r="A840" s="4" t="s">
        <v>1585</v>
      </c>
      <c r="B840" s="39">
        <f>'Yard'!$N$48</f>
        <v>0</v>
      </c>
      <c r="C840" s="21"/>
      <c r="D840" s="39">
        <f>'Reactive'!$N$79</f>
        <v>0</v>
      </c>
      <c r="E840" s="43">
        <f>0.01*'Input'!$F$60*(C840*$C$824)+10*(B840*$B$824+D840*$D$824)</f>
        <v>0</v>
      </c>
      <c r="F840" s="38">
        <f>IF($E$824&lt;&gt;0,0.1*E840/$E$824,"")</f>
        <v>0</v>
      </c>
      <c r="G840" s="47">
        <f>IF($C$824&lt;&gt;0,E840/$C$824,"")</f>
        <v>0</v>
      </c>
      <c r="H840" s="17"/>
    </row>
    <row r="841" spans="1:8">
      <c r="A841" s="4" t="s">
        <v>1586</v>
      </c>
      <c r="B841" s="39">
        <f>'Yard'!$O$48</f>
        <v>0</v>
      </c>
      <c r="C841" s="21"/>
      <c r="D841" s="39">
        <f>'Reactive'!$O$79</f>
        <v>0</v>
      </c>
      <c r="E841" s="43">
        <f>0.01*'Input'!$F$60*(C841*$C$824)+10*(B841*$B$824+D841*$D$824)</f>
        <v>0</v>
      </c>
      <c r="F841" s="38">
        <f>IF($E$824&lt;&gt;0,0.1*E841/$E$824,"")</f>
        <v>0</v>
      </c>
      <c r="G841" s="47">
        <f>IF($C$824&lt;&gt;0,E841/$C$824,"")</f>
        <v>0</v>
      </c>
      <c r="H841" s="17"/>
    </row>
    <row r="842" spans="1:8">
      <c r="A842" s="4" t="s">
        <v>1587</v>
      </c>
      <c r="B842" s="39">
        <f>'Yard'!$P$48</f>
        <v>0</v>
      </c>
      <c r="C842" s="21"/>
      <c r="D842" s="39">
        <f>'Reactive'!$P$79</f>
        <v>0</v>
      </c>
      <c r="E842" s="43">
        <f>0.01*'Input'!$F$60*(C842*$C$824)+10*(B842*$B$824+D842*$D$824)</f>
        <v>0</v>
      </c>
      <c r="F842" s="38">
        <f>IF($E$824&lt;&gt;0,0.1*E842/$E$824,"")</f>
        <v>0</v>
      </c>
      <c r="G842" s="47">
        <f>IF($C$824&lt;&gt;0,E842/$C$824,"")</f>
        <v>0</v>
      </c>
      <c r="H842" s="17"/>
    </row>
    <row r="843" spans="1:8">
      <c r="A843" s="4" t="s">
        <v>1588</v>
      </c>
      <c r="B843" s="39">
        <f>'Yard'!$Q$48</f>
        <v>0</v>
      </c>
      <c r="C843" s="21"/>
      <c r="D843" s="39">
        <f>'Reactive'!$Q$79</f>
        <v>0</v>
      </c>
      <c r="E843" s="43">
        <f>0.01*'Input'!$F$60*(C843*$C$824)+10*(B843*$B$824+D843*$D$824)</f>
        <v>0</v>
      </c>
      <c r="F843" s="38">
        <f>IF($E$824&lt;&gt;0,0.1*E843/$E$824,"")</f>
        <v>0</v>
      </c>
      <c r="G843" s="47">
        <f>IF($C$824&lt;&gt;0,E843/$C$824,"")</f>
        <v>0</v>
      </c>
      <c r="H843" s="17"/>
    </row>
    <row r="844" spans="1:8">
      <c r="A844" s="4" t="s">
        <v>1589</v>
      </c>
      <c r="B844" s="39">
        <f>'Yard'!$R$48</f>
        <v>0</v>
      </c>
      <c r="C844" s="21"/>
      <c r="D844" s="39">
        <f>'Reactive'!$R$79</f>
        <v>0</v>
      </c>
      <c r="E844" s="43">
        <f>0.01*'Input'!$F$60*(C844*$C$824)+10*(B844*$B$824+D844*$D$824)</f>
        <v>0</v>
      </c>
      <c r="F844" s="38">
        <f>IF($E$824&lt;&gt;0,0.1*E844/$E$824,"")</f>
        <v>0</v>
      </c>
      <c r="G844" s="47">
        <f>IF($C$824&lt;&gt;0,E844/$C$824,"")</f>
        <v>0</v>
      </c>
      <c r="H844" s="17"/>
    </row>
    <row r="845" spans="1:8">
      <c r="A845" s="4" t="s">
        <v>1590</v>
      </c>
      <c r="B845" s="39">
        <f>'Yard'!$S$48</f>
        <v>0</v>
      </c>
      <c r="C845" s="21"/>
      <c r="D845" s="39">
        <f>'Reactive'!$S$79</f>
        <v>0</v>
      </c>
      <c r="E845" s="43">
        <f>0.01*'Input'!$F$60*(C845*$C$824)+10*(B845*$B$824+D845*$D$824)</f>
        <v>0</v>
      </c>
      <c r="F845" s="38">
        <f>IF($E$824&lt;&gt;0,0.1*E845/$E$824,"")</f>
        <v>0</v>
      </c>
      <c r="G845" s="47">
        <f>IF($C$824&lt;&gt;0,E845/$C$824,"")</f>
        <v>0</v>
      </c>
      <c r="H845" s="17"/>
    </row>
    <row r="846" spans="1:8">
      <c r="A846" s="4" t="s">
        <v>1591</v>
      </c>
      <c r="B846" s="21"/>
      <c r="C846" s="49">
        <f>'Otex'!$B$146</f>
        <v>0</v>
      </c>
      <c r="D846" s="21"/>
      <c r="E846" s="43">
        <f>0.01*'Input'!$F$60*(C846*$C$824)+10*(B846*$B$824+D846*$D$824)</f>
        <v>0</v>
      </c>
      <c r="F846" s="38">
        <f>IF($E$824&lt;&gt;0,0.1*E846/$E$824,"")</f>
        <v>0</v>
      </c>
      <c r="G846" s="47">
        <f>IF($C$824&lt;&gt;0,E846/$C$824,"")</f>
        <v>0</v>
      </c>
      <c r="H846" s="17"/>
    </row>
    <row r="847" spans="1:8">
      <c r="A847" s="4" t="s">
        <v>1592</v>
      </c>
      <c r="B847" s="21"/>
      <c r="C847" s="49">
        <f>'Otex'!$C$146</f>
        <v>0</v>
      </c>
      <c r="D847" s="21"/>
      <c r="E847" s="43">
        <f>0.01*'Input'!$F$60*(C847*$C$824)+10*(B847*$B$824+D847*$D$824)</f>
        <v>0</v>
      </c>
      <c r="F847" s="38">
        <f>IF($E$824&lt;&gt;0,0.1*E847/$E$824,"")</f>
        <v>0</v>
      </c>
      <c r="G847" s="47">
        <f>IF($C$824&lt;&gt;0,E847/$C$824,"")</f>
        <v>0</v>
      </c>
      <c r="H847" s="17"/>
    </row>
    <row r="848" spans="1:8">
      <c r="A848" s="4" t="s">
        <v>1593</v>
      </c>
      <c r="B848" s="39">
        <f>'Adder'!$B$290</f>
        <v>0</v>
      </c>
      <c r="C848" s="21"/>
      <c r="D848" s="21"/>
      <c r="E848" s="43">
        <f>0.01*'Input'!$F$60*(C848*$C$824)+10*(B848*$B$824+D848*$D$824)</f>
        <v>0</v>
      </c>
      <c r="F848" s="38">
        <f>IF($E$824&lt;&gt;0,0.1*E848/$E$824,"")</f>
        <v>0</v>
      </c>
      <c r="G848" s="47">
        <f>IF($C$824&lt;&gt;0,E848/$C$824,"")</f>
        <v>0</v>
      </c>
      <c r="H848" s="17"/>
    </row>
    <row r="849" spans="1:8">
      <c r="A849" s="4" t="s">
        <v>1594</v>
      </c>
      <c r="B849" s="39">
        <f>'Adjust'!$B$103</f>
        <v>0</v>
      </c>
      <c r="C849" s="49">
        <f>'Adjust'!$E$103</f>
        <v>0</v>
      </c>
      <c r="D849" s="39">
        <f>'Adjust'!$H$103</f>
        <v>0</v>
      </c>
      <c r="E849" s="43">
        <f>0.01*'Input'!$F$60*(C849*$C$824)+10*(B849*$B$824+D849*$D$824)</f>
        <v>0</v>
      </c>
      <c r="F849" s="38">
        <f>IF($E$824&lt;&gt;0,0.1*E849/$E$824,"")</f>
        <v>0</v>
      </c>
      <c r="G849" s="47">
        <f>IF($C$824&lt;&gt;0,E849/$C$824,"")</f>
        <v>0</v>
      </c>
      <c r="H849" s="17"/>
    </row>
    <row r="851" spans="1:8">
      <c r="A851" s="4" t="s">
        <v>1595</v>
      </c>
      <c r="B851" s="38">
        <f>SUM($B$827:$B$849)</f>
        <v>0</v>
      </c>
      <c r="C851" s="47">
        <f>SUM($C$827:$C$849)</f>
        <v>0</v>
      </c>
      <c r="D851" s="38">
        <f>SUM($D$827:$D$849)</f>
        <v>0</v>
      </c>
      <c r="E851" s="43">
        <f>SUM($E$827:$E$849)</f>
        <v>0</v>
      </c>
      <c r="F851" s="38">
        <f>SUM($F$827:$F$849)</f>
        <v>0</v>
      </c>
      <c r="G851" s="47">
        <f>SUM($G$827:$G$849)</f>
        <v>0</v>
      </c>
      <c r="H851" s="17"/>
    </row>
    <row r="853" spans="1:8" ht="21" customHeight="1">
      <c r="A853" s="1" t="s">
        <v>202</v>
      </c>
    </row>
    <row r="855" spans="1:8">
      <c r="B855" s="15" t="s">
        <v>242</v>
      </c>
      <c r="C855" s="15" t="s">
        <v>245</v>
      </c>
      <c r="D855" s="15" t="s">
        <v>1576</v>
      </c>
      <c r="E855" s="15" t="s">
        <v>1577</v>
      </c>
    </row>
    <row r="856" spans="1:8">
      <c r="A856" s="4" t="s">
        <v>202</v>
      </c>
      <c r="B856" s="45">
        <f>'Loads'!B$360</f>
        <v>0</v>
      </c>
      <c r="C856" s="45">
        <f>'Loads'!E$360</f>
        <v>0</v>
      </c>
      <c r="D856" s="45">
        <f>'Multi'!B$154</f>
        <v>0</v>
      </c>
      <c r="E856" s="38">
        <f>IF(C856,D856/C856,"")</f>
        <v>0</v>
      </c>
      <c r="F856" s="17"/>
    </row>
    <row r="858" spans="1:8">
      <c r="B858" s="15" t="s">
        <v>1384</v>
      </c>
      <c r="C858" s="15" t="s">
        <v>1387</v>
      </c>
      <c r="D858" s="15" t="s">
        <v>1578</v>
      </c>
      <c r="E858" s="15" t="s">
        <v>1545</v>
      </c>
      <c r="F858" s="15" t="s">
        <v>1579</v>
      </c>
    </row>
    <row r="859" spans="1:8">
      <c r="A859" s="4" t="s">
        <v>483</v>
      </c>
      <c r="B859" s="39">
        <f>'Yard'!$C$49</f>
        <v>0</v>
      </c>
      <c r="C859" s="21"/>
      <c r="D859" s="43">
        <f>0.01*'Input'!$F$60*(C859*$C$856)+10*(B859*$B$856)</f>
        <v>0</v>
      </c>
      <c r="E859" s="38">
        <f>IF($D$856&lt;&gt;0,0.1*D859/$D$856,"")</f>
        <v>0</v>
      </c>
      <c r="F859" s="47">
        <f>IF($C$856&lt;&gt;0,D859/$C$856,"")</f>
        <v>0</v>
      </c>
      <c r="G859" s="17"/>
    </row>
    <row r="860" spans="1:8">
      <c r="A860" s="4" t="s">
        <v>484</v>
      </c>
      <c r="B860" s="39">
        <f>'Yard'!$D$49</f>
        <v>0</v>
      </c>
      <c r="C860" s="21"/>
      <c r="D860" s="43">
        <f>0.01*'Input'!$F$60*(C860*$C$856)+10*(B860*$B$856)</f>
        <v>0</v>
      </c>
      <c r="E860" s="38">
        <f>IF($D$856&lt;&gt;0,0.1*D860/$D$856,"")</f>
        <v>0</v>
      </c>
      <c r="F860" s="47">
        <f>IF($C$856&lt;&gt;0,D860/$C$856,"")</f>
        <v>0</v>
      </c>
      <c r="G860" s="17"/>
    </row>
    <row r="861" spans="1:8">
      <c r="A861" s="4" t="s">
        <v>485</v>
      </c>
      <c r="B861" s="39">
        <f>'Yard'!$E$49</f>
        <v>0</v>
      </c>
      <c r="C861" s="21"/>
      <c r="D861" s="43">
        <f>0.01*'Input'!$F$60*(C861*$C$856)+10*(B861*$B$856)</f>
        <v>0</v>
      </c>
      <c r="E861" s="38">
        <f>IF($D$856&lt;&gt;0,0.1*D861/$D$856,"")</f>
        <v>0</v>
      </c>
      <c r="F861" s="47">
        <f>IF($C$856&lt;&gt;0,D861/$C$856,"")</f>
        <v>0</v>
      </c>
      <c r="G861" s="17"/>
    </row>
    <row r="862" spans="1:8">
      <c r="A862" s="4" t="s">
        <v>486</v>
      </c>
      <c r="B862" s="39">
        <f>'Yard'!$F$49</f>
        <v>0</v>
      </c>
      <c r="C862" s="21"/>
      <c r="D862" s="43">
        <f>0.01*'Input'!$F$60*(C862*$C$856)+10*(B862*$B$856)</f>
        <v>0</v>
      </c>
      <c r="E862" s="38">
        <f>IF($D$856&lt;&gt;0,0.1*D862/$D$856,"")</f>
        <v>0</v>
      </c>
      <c r="F862" s="47">
        <f>IF($C$856&lt;&gt;0,D862/$C$856,"")</f>
        <v>0</v>
      </c>
      <c r="G862" s="17"/>
    </row>
    <row r="863" spans="1:8">
      <c r="A863" s="4" t="s">
        <v>487</v>
      </c>
      <c r="B863" s="39">
        <f>'Yard'!$G$49</f>
        <v>0</v>
      </c>
      <c r="C863" s="21"/>
      <c r="D863" s="43">
        <f>0.01*'Input'!$F$60*(C863*$C$856)+10*(B863*$B$856)</f>
        <v>0</v>
      </c>
      <c r="E863" s="38">
        <f>IF($D$856&lt;&gt;0,0.1*D863/$D$856,"")</f>
        <v>0</v>
      </c>
      <c r="F863" s="47">
        <f>IF($C$856&lt;&gt;0,D863/$C$856,"")</f>
        <v>0</v>
      </c>
      <c r="G863" s="17"/>
    </row>
    <row r="864" spans="1:8">
      <c r="A864" s="4" t="s">
        <v>488</v>
      </c>
      <c r="B864" s="39">
        <f>'Yard'!$H$49</f>
        <v>0</v>
      </c>
      <c r="C864" s="21"/>
      <c r="D864" s="43">
        <f>0.01*'Input'!$F$60*(C864*$C$856)+10*(B864*$B$856)</f>
        <v>0</v>
      </c>
      <c r="E864" s="38">
        <f>IF($D$856&lt;&gt;0,0.1*D864/$D$856,"")</f>
        <v>0</v>
      </c>
      <c r="F864" s="47">
        <f>IF($C$856&lt;&gt;0,D864/$C$856,"")</f>
        <v>0</v>
      </c>
      <c r="G864" s="17"/>
    </row>
    <row r="865" spans="1:7">
      <c r="A865" s="4" t="s">
        <v>489</v>
      </c>
      <c r="B865" s="39">
        <f>'Yard'!$I$49</f>
        <v>0</v>
      </c>
      <c r="C865" s="21"/>
      <c r="D865" s="43">
        <f>0.01*'Input'!$F$60*(C865*$C$856)+10*(B865*$B$856)</f>
        <v>0</v>
      </c>
      <c r="E865" s="38">
        <f>IF($D$856&lt;&gt;0,0.1*D865/$D$856,"")</f>
        <v>0</v>
      </c>
      <c r="F865" s="47">
        <f>IF($C$856&lt;&gt;0,D865/$C$856,"")</f>
        <v>0</v>
      </c>
      <c r="G865" s="17"/>
    </row>
    <row r="866" spans="1:7">
      <c r="A866" s="4" t="s">
        <v>490</v>
      </c>
      <c r="B866" s="39">
        <f>'Yard'!$J$49</f>
        <v>0</v>
      </c>
      <c r="C866" s="21"/>
      <c r="D866" s="43">
        <f>0.01*'Input'!$F$60*(C866*$C$856)+10*(B866*$B$856)</f>
        <v>0</v>
      </c>
      <c r="E866" s="38">
        <f>IF($D$856&lt;&gt;0,0.1*D866/$D$856,"")</f>
        <v>0</v>
      </c>
      <c r="F866" s="47">
        <f>IF($C$856&lt;&gt;0,D866/$C$856,"")</f>
        <v>0</v>
      </c>
      <c r="G866" s="17"/>
    </row>
    <row r="867" spans="1:7">
      <c r="A867" s="4" t="s">
        <v>1580</v>
      </c>
      <c r="B867" s="21"/>
      <c r="C867" s="49">
        <f>'SM'!$B$144</f>
        <v>0</v>
      </c>
      <c r="D867" s="43">
        <f>0.01*'Input'!$F$60*(C867*$C$856)+10*(B867*$B$856)</f>
        <v>0</v>
      </c>
      <c r="E867" s="38">
        <f>IF($D$856&lt;&gt;0,0.1*D867/$D$856,"")</f>
        <v>0</v>
      </c>
      <c r="F867" s="47">
        <f>IF($C$856&lt;&gt;0,D867/$C$856,"")</f>
        <v>0</v>
      </c>
      <c r="G867" s="17"/>
    </row>
    <row r="868" spans="1:7">
      <c r="A868" s="4" t="s">
        <v>1581</v>
      </c>
      <c r="B868" s="21"/>
      <c r="C868" s="49">
        <f>'SM'!$C$144</f>
        <v>0</v>
      </c>
      <c r="D868" s="43">
        <f>0.01*'Input'!$F$60*(C868*$C$856)+10*(B868*$B$856)</f>
        <v>0</v>
      </c>
      <c r="E868" s="38">
        <f>IF($D$856&lt;&gt;0,0.1*D868/$D$856,"")</f>
        <v>0</v>
      </c>
      <c r="F868" s="47">
        <f>IF($C$856&lt;&gt;0,D868/$C$856,"")</f>
        <v>0</v>
      </c>
      <c r="G868" s="17"/>
    </row>
    <row r="869" spans="1:7">
      <c r="A869" s="4" t="s">
        <v>1582</v>
      </c>
      <c r="B869" s="39">
        <f>'Yard'!$K$49</f>
        <v>0</v>
      </c>
      <c r="C869" s="21"/>
      <c r="D869" s="43">
        <f>0.01*'Input'!$F$60*(C869*$C$856)+10*(B869*$B$856)</f>
        <v>0</v>
      </c>
      <c r="E869" s="38">
        <f>IF($D$856&lt;&gt;0,0.1*D869/$D$856,"")</f>
        <v>0</v>
      </c>
      <c r="F869" s="47">
        <f>IF($C$856&lt;&gt;0,D869/$C$856,"")</f>
        <v>0</v>
      </c>
      <c r="G869" s="17"/>
    </row>
    <row r="870" spans="1:7">
      <c r="A870" s="4" t="s">
        <v>1583</v>
      </c>
      <c r="B870" s="39">
        <f>'Yard'!$L$49</f>
        <v>0</v>
      </c>
      <c r="C870" s="21"/>
      <c r="D870" s="43">
        <f>0.01*'Input'!$F$60*(C870*$C$856)+10*(B870*$B$856)</f>
        <v>0</v>
      </c>
      <c r="E870" s="38">
        <f>IF($D$856&lt;&gt;0,0.1*D870/$D$856,"")</f>
        <v>0</v>
      </c>
      <c r="F870" s="47">
        <f>IF($C$856&lt;&gt;0,D870/$C$856,"")</f>
        <v>0</v>
      </c>
      <c r="G870" s="17"/>
    </row>
    <row r="871" spans="1:7">
      <c r="A871" s="4" t="s">
        <v>1584</v>
      </c>
      <c r="B871" s="39">
        <f>'Yard'!$M$49</f>
        <v>0</v>
      </c>
      <c r="C871" s="21"/>
      <c r="D871" s="43">
        <f>0.01*'Input'!$F$60*(C871*$C$856)+10*(B871*$B$856)</f>
        <v>0</v>
      </c>
      <c r="E871" s="38">
        <f>IF($D$856&lt;&gt;0,0.1*D871/$D$856,"")</f>
        <v>0</v>
      </c>
      <c r="F871" s="47">
        <f>IF($C$856&lt;&gt;0,D871/$C$856,"")</f>
        <v>0</v>
      </c>
      <c r="G871" s="17"/>
    </row>
    <row r="872" spans="1:7">
      <c r="A872" s="4" t="s">
        <v>1585</v>
      </c>
      <c r="B872" s="39">
        <f>'Yard'!$N$49</f>
        <v>0</v>
      </c>
      <c r="C872" s="21"/>
      <c r="D872" s="43">
        <f>0.01*'Input'!$F$60*(C872*$C$856)+10*(B872*$B$856)</f>
        <v>0</v>
      </c>
      <c r="E872" s="38">
        <f>IF($D$856&lt;&gt;0,0.1*D872/$D$856,"")</f>
        <v>0</v>
      </c>
      <c r="F872" s="47">
        <f>IF($C$856&lt;&gt;0,D872/$C$856,"")</f>
        <v>0</v>
      </c>
      <c r="G872" s="17"/>
    </row>
    <row r="873" spans="1:7">
      <c r="A873" s="4" t="s">
        <v>1586</v>
      </c>
      <c r="B873" s="39">
        <f>'Yard'!$O$49</f>
        <v>0</v>
      </c>
      <c r="C873" s="21"/>
      <c r="D873" s="43">
        <f>0.01*'Input'!$F$60*(C873*$C$856)+10*(B873*$B$856)</f>
        <v>0</v>
      </c>
      <c r="E873" s="38">
        <f>IF($D$856&lt;&gt;0,0.1*D873/$D$856,"")</f>
        <v>0</v>
      </c>
      <c r="F873" s="47">
        <f>IF($C$856&lt;&gt;0,D873/$C$856,"")</f>
        <v>0</v>
      </c>
      <c r="G873" s="17"/>
    </row>
    <row r="874" spans="1:7">
      <c r="A874" s="4" t="s">
        <v>1587</v>
      </c>
      <c r="B874" s="39">
        <f>'Yard'!$P$49</f>
        <v>0</v>
      </c>
      <c r="C874" s="21"/>
      <c r="D874" s="43">
        <f>0.01*'Input'!$F$60*(C874*$C$856)+10*(B874*$B$856)</f>
        <v>0</v>
      </c>
      <c r="E874" s="38">
        <f>IF($D$856&lt;&gt;0,0.1*D874/$D$856,"")</f>
        <v>0</v>
      </c>
      <c r="F874" s="47">
        <f>IF($C$856&lt;&gt;0,D874/$C$856,"")</f>
        <v>0</v>
      </c>
      <c r="G874" s="17"/>
    </row>
    <row r="875" spans="1:7">
      <c r="A875" s="4" t="s">
        <v>1588</v>
      </c>
      <c r="B875" s="39">
        <f>'Yard'!$Q$49</f>
        <v>0</v>
      </c>
      <c r="C875" s="21"/>
      <c r="D875" s="43">
        <f>0.01*'Input'!$F$60*(C875*$C$856)+10*(B875*$B$856)</f>
        <v>0</v>
      </c>
      <c r="E875" s="38">
        <f>IF($D$856&lt;&gt;0,0.1*D875/$D$856,"")</f>
        <v>0</v>
      </c>
      <c r="F875" s="47">
        <f>IF($C$856&lt;&gt;0,D875/$C$856,"")</f>
        <v>0</v>
      </c>
      <c r="G875" s="17"/>
    </row>
    <row r="876" spans="1:7">
      <c r="A876" s="4" t="s">
        <v>1589</v>
      </c>
      <c r="B876" s="39">
        <f>'Yard'!$R$49</f>
        <v>0</v>
      </c>
      <c r="C876" s="21"/>
      <c r="D876" s="43">
        <f>0.01*'Input'!$F$60*(C876*$C$856)+10*(B876*$B$856)</f>
        <v>0</v>
      </c>
      <c r="E876" s="38">
        <f>IF($D$856&lt;&gt;0,0.1*D876/$D$856,"")</f>
        <v>0</v>
      </c>
      <c r="F876" s="47">
        <f>IF($C$856&lt;&gt;0,D876/$C$856,"")</f>
        <v>0</v>
      </c>
      <c r="G876" s="17"/>
    </row>
    <row r="877" spans="1:7">
      <c r="A877" s="4" t="s">
        <v>1590</v>
      </c>
      <c r="B877" s="39">
        <f>'Yard'!$S$49</f>
        <v>0</v>
      </c>
      <c r="C877" s="21"/>
      <c r="D877" s="43">
        <f>0.01*'Input'!$F$60*(C877*$C$856)+10*(B877*$B$856)</f>
        <v>0</v>
      </c>
      <c r="E877" s="38">
        <f>IF($D$856&lt;&gt;0,0.1*D877/$D$856,"")</f>
        <v>0</v>
      </c>
      <c r="F877" s="47">
        <f>IF($C$856&lt;&gt;0,D877/$C$856,"")</f>
        <v>0</v>
      </c>
      <c r="G877" s="17"/>
    </row>
    <row r="878" spans="1:7">
      <c r="A878" s="4" t="s">
        <v>1591</v>
      </c>
      <c r="B878" s="21"/>
      <c r="C878" s="49">
        <f>'Otex'!$B$147</f>
        <v>0</v>
      </c>
      <c r="D878" s="43">
        <f>0.01*'Input'!$F$60*(C878*$C$856)+10*(B878*$B$856)</f>
        <v>0</v>
      </c>
      <c r="E878" s="38">
        <f>IF($D$856&lt;&gt;0,0.1*D878/$D$856,"")</f>
        <v>0</v>
      </c>
      <c r="F878" s="47">
        <f>IF($C$856&lt;&gt;0,D878/$C$856,"")</f>
        <v>0</v>
      </c>
      <c r="G878" s="17"/>
    </row>
    <row r="879" spans="1:7">
      <c r="A879" s="4" t="s">
        <v>1592</v>
      </c>
      <c r="B879" s="21"/>
      <c r="C879" s="49">
        <f>'Otex'!$C$147</f>
        <v>0</v>
      </c>
      <c r="D879" s="43">
        <f>0.01*'Input'!$F$60*(C879*$C$856)+10*(B879*$B$856)</f>
        <v>0</v>
      </c>
      <c r="E879" s="38">
        <f>IF($D$856&lt;&gt;0,0.1*D879/$D$856,"")</f>
        <v>0</v>
      </c>
      <c r="F879" s="47">
        <f>IF($C$856&lt;&gt;0,D879/$C$856,"")</f>
        <v>0</v>
      </c>
      <c r="G879" s="17"/>
    </row>
    <row r="880" spans="1:7">
      <c r="A880" s="4" t="s">
        <v>1593</v>
      </c>
      <c r="B880" s="39">
        <f>'Adder'!$B$291</f>
        <v>0</v>
      </c>
      <c r="C880" s="21"/>
      <c r="D880" s="43">
        <f>0.01*'Input'!$F$60*(C880*$C$856)+10*(B880*$B$856)</f>
        <v>0</v>
      </c>
      <c r="E880" s="38">
        <f>IF($D$856&lt;&gt;0,0.1*D880/$D$856,"")</f>
        <v>0</v>
      </c>
      <c r="F880" s="47">
        <f>IF($C$856&lt;&gt;0,D880/$C$856,"")</f>
        <v>0</v>
      </c>
      <c r="G880" s="17"/>
    </row>
    <row r="881" spans="1:11">
      <c r="A881" s="4" t="s">
        <v>1594</v>
      </c>
      <c r="B881" s="39">
        <f>'Adjust'!$B$104</f>
        <v>0</v>
      </c>
      <c r="C881" s="49">
        <f>'Adjust'!$E$104</f>
        <v>0</v>
      </c>
      <c r="D881" s="43">
        <f>0.01*'Input'!$F$60*(C881*$C$856)+10*(B881*$B$856)</f>
        <v>0</v>
      </c>
      <c r="E881" s="38">
        <f>IF($D$856&lt;&gt;0,0.1*D881/$D$856,"")</f>
        <v>0</v>
      </c>
      <c r="F881" s="47">
        <f>IF($C$856&lt;&gt;0,D881/$C$856,"")</f>
        <v>0</v>
      </c>
      <c r="G881" s="17"/>
    </row>
    <row r="883" spans="1:11">
      <c r="A883" s="4" t="s">
        <v>1595</v>
      </c>
      <c r="B883" s="38">
        <f>SUM($B$859:$B$881)</f>
        <v>0</v>
      </c>
      <c r="C883" s="47">
        <f>SUM($C$859:$C$881)</f>
        <v>0</v>
      </c>
      <c r="D883" s="43">
        <f>SUM($D$859:$D$881)</f>
        <v>0</v>
      </c>
      <c r="E883" s="38">
        <f>SUM($E$859:$E$881)</f>
        <v>0</v>
      </c>
      <c r="F883" s="47">
        <f>SUM($F$859:$F$881)</f>
        <v>0</v>
      </c>
      <c r="G883" s="17"/>
    </row>
    <row r="885" spans="1:11" ht="21" customHeight="1">
      <c r="A885" s="1" t="s">
        <v>203</v>
      </c>
    </row>
    <row r="887" spans="1:11">
      <c r="B887" s="15" t="s">
        <v>242</v>
      </c>
      <c r="C887" s="15" t="s">
        <v>243</v>
      </c>
      <c r="D887" s="15" t="s">
        <v>244</v>
      </c>
      <c r="E887" s="15" t="s">
        <v>245</v>
      </c>
      <c r="F887" s="15" t="s">
        <v>248</v>
      </c>
      <c r="G887" s="15" t="s">
        <v>1576</v>
      </c>
      <c r="H887" s="15" t="s">
        <v>1577</v>
      </c>
    </row>
    <row r="888" spans="1:11">
      <c r="A888" s="4" t="s">
        <v>203</v>
      </c>
      <c r="B888" s="45">
        <f>'Loads'!B$361</f>
        <v>0</v>
      </c>
      <c r="C888" s="45">
        <f>'Loads'!C$361</f>
        <v>0</v>
      </c>
      <c r="D888" s="45">
        <f>'Loads'!D$361</f>
        <v>0</v>
      </c>
      <c r="E888" s="45">
        <f>'Loads'!E$361</f>
        <v>0</v>
      </c>
      <c r="F888" s="45">
        <f>'Loads'!H$361</f>
        <v>0</v>
      </c>
      <c r="G888" s="45">
        <f>'Multi'!B$155</f>
        <v>0</v>
      </c>
      <c r="H888" s="38">
        <f>IF(E888,G888/E888,"")</f>
        <v>0</v>
      </c>
      <c r="I888" s="17"/>
    </row>
    <row r="890" spans="1:11">
      <c r="B890" s="15" t="s">
        <v>1384</v>
      </c>
      <c r="C890" s="15" t="s">
        <v>1385</v>
      </c>
      <c r="D890" s="15" t="s">
        <v>1386</v>
      </c>
      <c r="E890" s="15" t="s">
        <v>1387</v>
      </c>
      <c r="F890" s="15" t="s">
        <v>1141</v>
      </c>
      <c r="G890" s="15" t="s">
        <v>1547</v>
      </c>
      <c r="H890" s="15" t="s">
        <v>1578</v>
      </c>
      <c r="I890" s="15" t="s">
        <v>1545</v>
      </c>
      <c r="J890" s="15" t="s">
        <v>1579</v>
      </c>
    </row>
    <row r="891" spans="1:11">
      <c r="A891" s="4" t="s">
        <v>483</v>
      </c>
      <c r="B891" s="39">
        <f>'Yard'!$C$88</f>
        <v>0</v>
      </c>
      <c r="C891" s="39">
        <f>'Yard'!$C$116</f>
        <v>0</v>
      </c>
      <c r="D891" s="39">
        <f>'Yard'!$C$139</f>
        <v>0</v>
      </c>
      <c r="E891" s="21"/>
      <c r="F891" s="39">
        <f>'Reactive'!$C$80</f>
        <v>0</v>
      </c>
      <c r="G891" s="38">
        <f>IF(G$888&lt;&gt;0,(($B891*B$888+$C891*C$888+$D891*D$888+$F891*F$888))/G$888,0)</f>
        <v>0</v>
      </c>
      <c r="H891" s="43">
        <f>0.01*'Input'!$F$60*(E891*$E$888)+10*(B891*$B$888+C891*$C$888+D891*$D$888+F891*$F$888)</f>
        <v>0</v>
      </c>
      <c r="I891" s="38">
        <f>IF($G$888&lt;&gt;0,0.1*H891/$G$888,"")</f>
        <v>0</v>
      </c>
      <c r="J891" s="47">
        <f>IF($E$888&lt;&gt;0,H891/$E$888,"")</f>
        <v>0</v>
      </c>
      <c r="K891" s="17"/>
    </row>
    <row r="892" spans="1:11">
      <c r="A892" s="4" t="s">
        <v>484</v>
      </c>
      <c r="B892" s="39">
        <f>'Yard'!$D$88</f>
        <v>0</v>
      </c>
      <c r="C892" s="39">
        <f>'Yard'!$D$116</f>
        <v>0</v>
      </c>
      <c r="D892" s="39">
        <f>'Yard'!$D$139</f>
        <v>0</v>
      </c>
      <c r="E892" s="21"/>
      <c r="F892" s="39">
        <f>'Reactive'!$D$80</f>
        <v>0</v>
      </c>
      <c r="G892" s="38">
        <f>IF(G$888&lt;&gt;0,(($B892*B$888+$C892*C$888+$D892*D$888+$F892*F$888))/G$888,0)</f>
        <v>0</v>
      </c>
      <c r="H892" s="43">
        <f>0.01*'Input'!$F$60*(E892*$E$888)+10*(B892*$B$888+C892*$C$888+D892*$D$888+F892*$F$888)</f>
        <v>0</v>
      </c>
      <c r="I892" s="38">
        <f>IF($G$888&lt;&gt;0,0.1*H892/$G$888,"")</f>
        <v>0</v>
      </c>
      <c r="J892" s="47">
        <f>IF($E$888&lt;&gt;0,H892/$E$888,"")</f>
        <v>0</v>
      </c>
      <c r="K892" s="17"/>
    </row>
    <row r="893" spans="1:11">
      <c r="A893" s="4" t="s">
        <v>485</v>
      </c>
      <c r="B893" s="39">
        <f>'Yard'!$E$88</f>
        <v>0</v>
      </c>
      <c r="C893" s="39">
        <f>'Yard'!$E$116</f>
        <v>0</v>
      </c>
      <c r="D893" s="39">
        <f>'Yard'!$E$139</f>
        <v>0</v>
      </c>
      <c r="E893" s="21"/>
      <c r="F893" s="39">
        <f>'Reactive'!$E$80</f>
        <v>0</v>
      </c>
      <c r="G893" s="38">
        <f>IF(G$888&lt;&gt;0,(($B893*B$888+$C893*C$888+$D893*D$888+$F893*F$888))/G$888,0)</f>
        <v>0</v>
      </c>
      <c r="H893" s="43">
        <f>0.01*'Input'!$F$60*(E893*$E$888)+10*(B893*$B$888+C893*$C$888+D893*$D$888+F893*$F$888)</f>
        <v>0</v>
      </c>
      <c r="I893" s="38">
        <f>IF($G$888&lt;&gt;0,0.1*H893/$G$888,"")</f>
        <v>0</v>
      </c>
      <c r="J893" s="47">
        <f>IF($E$888&lt;&gt;0,H893/$E$888,"")</f>
        <v>0</v>
      </c>
      <c r="K893" s="17"/>
    </row>
    <row r="894" spans="1:11">
      <c r="A894" s="4" t="s">
        <v>486</v>
      </c>
      <c r="B894" s="39">
        <f>'Yard'!$F$88</f>
        <v>0</v>
      </c>
      <c r="C894" s="39">
        <f>'Yard'!$F$116</f>
        <v>0</v>
      </c>
      <c r="D894" s="39">
        <f>'Yard'!$F$139</f>
        <v>0</v>
      </c>
      <c r="E894" s="21"/>
      <c r="F894" s="39">
        <f>'Reactive'!$F$80</f>
        <v>0</v>
      </c>
      <c r="G894" s="38">
        <f>IF(G$888&lt;&gt;0,(($B894*B$888+$C894*C$888+$D894*D$888+$F894*F$888))/G$888,0)</f>
        <v>0</v>
      </c>
      <c r="H894" s="43">
        <f>0.01*'Input'!$F$60*(E894*$E$888)+10*(B894*$B$888+C894*$C$888+D894*$D$888+F894*$F$888)</f>
        <v>0</v>
      </c>
      <c r="I894" s="38">
        <f>IF($G$888&lt;&gt;0,0.1*H894/$G$888,"")</f>
        <v>0</v>
      </c>
      <c r="J894" s="47">
        <f>IF($E$888&lt;&gt;0,H894/$E$888,"")</f>
        <v>0</v>
      </c>
      <c r="K894" s="17"/>
    </row>
    <row r="895" spans="1:11">
      <c r="A895" s="4" t="s">
        <v>487</v>
      </c>
      <c r="B895" s="39">
        <f>'Yard'!$G$88</f>
        <v>0</v>
      </c>
      <c r="C895" s="39">
        <f>'Yard'!$G$116</f>
        <v>0</v>
      </c>
      <c r="D895" s="39">
        <f>'Yard'!$G$139</f>
        <v>0</v>
      </c>
      <c r="E895" s="21"/>
      <c r="F895" s="39">
        <f>'Reactive'!$G$80</f>
        <v>0</v>
      </c>
      <c r="G895" s="38">
        <f>IF(G$888&lt;&gt;0,(($B895*B$888+$C895*C$888+$D895*D$888+$F895*F$888))/G$888,0)</f>
        <v>0</v>
      </c>
      <c r="H895" s="43">
        <f>0.01*'Input'!$F$60*(E895*$E$888)+10*(B895*$B$888+C895*$C$888+D895*$D$888+F895*$F$888)</f>
        <v>0</v>
      </c>
      <c r="I895" s="38">
        <f>IF($G$888&lt;&gt;0,0.1*H895/$G$888,"")</f>
        <v>0</v>
      </c>
      <c r="J895" s="47">
        <f>IF($E$888&lt;&gt;0,H895/$E$888,"")</f>
        <v>0</v>
      </c>
      <c r="K895" s="17"/>
    </row>
    <row r="896" spans="1:11">
      <c r="A896" s="4" t="s">
        <v>488</v>
      </c>
      <c r="B896" s="39">
        <f>'Yard'!$H$88</f>
        <v>0</v>
      </c>
      <c r="C896" s="39">
        <f>'Yard'!$H$116</f>
        <v>0</v>
      </c>
      <c r="D896" s="39">
        <f>'Yard'!$H$139</f>
        <v>0</v>
      </c>
      <c r="E896" s="21"/>
      <c r="F896" s="39">
        <f>'Reactive'!$H$80</f>
        <v>0</v>
      </c>
      <c r="G896" s="38">
        <f>IF(G$888&lt;&gt;0,(($B896*B$888+$C896*C$888+$D896*D$888+$F896*F$888))/G$888,0)</f>
        <v>0</v>
      </c>
      <c r="H896" s="43">
        <f>0.01*'Input'!$F$60*(E896*$E$888)+10*(B896*$B$888+C896*$C$888+D896*$D$888+F896*$F$888)</f>
        <v>0</v>
      </c>
      <c r="I896" s="38">
        <f>IF($G$888&lt;&gt;0,0.1*H896/$G$888,"")</f>
        <v>0</v>
      </c>
      <c r="J896" s="47">
        <f>IF($E$888&lt;&gt;0,H896/$E$888,"")</f>
        <v>0</v>
      </c>
      <c r="K896" s="17"/>
    </row>
    <row r="897" spans="1:11">
      <c r="A897" s="4" t="s">
        <v>489</v>
      </c>
      <c r="B897" s="39">
        <f>'Yard'!$I$88</f>
        <v>0</v>
      </c>
      <c r="C897" s="39">
        <f>'Yard'!$I$116</f>
        <v>0</v>
      </c>
      <c r="D897" s="39">
        <f>'Yard'!$I$139</f>
        <v>0</v>
      </c>
      <c r="E897" s="21"/>
      <c r="F897" s="39">
        <f>'Reactive'!$I$80</f>
        <v>0</v>
      </c>
      <c r="G897" s="38">
        <f>IF(G$888&lt;&gt;0,(($B897*B$888+$C897*C$888+$D897*D$888+$F897*F$888))/G$888,0)</f>
        <v>0</v>
      </c>
      <c r="H897" s="43">
        <f>0.01*'Input'!$F$60*(E897*$E$888)+10*(B897*$B$888+C897*$C$888+D897*$D$888+F897*$F$888)</f>
        <v>0</v>
      </c>
      <c r="I897" s="38">
        <f>IF($G$888&lt;&gt;0,0.1*H897/$G$888,"")</f>
        <v>0</v>
      </c>
      <c r="J897" s="47">
        <f>IF($E$888&lt;&gt;0,H897/$E$888,"")</f>
        <v>0</v>
      </c>
      <c r="K897" s="17"/>
    </row>
    <row r="898" spans="1:11">
      <c r="A898" s="4" t="s">
        <v>490</v>
      </c>
      <c r="B898" s="39">
        <f>'Yard'!$J$88</f>
        <v>0</v>
      </c>
      <c r="C898" s="39">
        <f>'Yard'!$J$116</f>
        <v>0</v>
      </c>
      <c r="D898" s="39">
        <f>'Yard'!$J$139</f>
        <v>0</v>
      </c>
      <c r="E898" s="21"/>
      <c r="F898" s="39">
        <f>'Reactive'!$J$80</f>
        <v>0</v>
      </c>
      <c r="G898" s="38">
        <f>IF(G$888&lt;&gt;0,(($B898*B$888+$C898*C$888+$D898*D$888+$F898*F$888))/G$888,0)</f>
        <v>0</v>
      </c>
      <c r="H898" s="43">
        <f>0.01*'Input'!$F$60*(E898*$E$888)+10*(B898*$B$888+C898*$C$888+D898*$D$888+F898*$F$888)</f>
        <v>0</v>
      </c>
      <c r="I898" s="38">
        <f>IF($G$888&lt;&gt;0,0.1*H898/$G$888,"")</f>
        <v>0</v>
      </c>
      <c r="J898" s="47">
        <f>IF($E$888&lt;&gt;0,H898/$E$888,"")</f>
        <v>0</v>
      </c>
      <c r="K898" s="17"/>
    </row>
    <row r="899" spans="1:11">
      <c r="A899" s="4" t="s">
        <v>1580</v>
      </c>
      <c r="B899" s="21"/>
      <c r="C899" s="21"/>
      <c r="D899" s="21"/>
      <c r="E899" s="49">
        <f>'SM'!$B$145</f>
        <v>0</v>
      </c>
      <c r="F899" s="21"/>
      <c r="G899" s="38">
        <f>IF(G$888&lt;&gt;0,(($B899*B$888+$C899*C$888+$D899*D$888+$F899*F$888))/G$888,0)</f>
        <v>0</v>
      </c>
      <c r="H899" s="43">
        <f>0.01*'Input'!$F$60*(E899*$E$888)+10*(B899*$B$888+C899*$C$888+D899*$D$888+F899*$F$888)</f>
        <v>0</v>
      </c>
      <c r="I899" s="38">
        <f>IF($G$888&lt;&gt;0,0.1*H899/$G$888,"")</f>
        <v>0</v>
      </c>
      <c r="J899" s="47">
        <f>IF($E$888&lt;&gt;0,H899/$E$888,"")</f>
        <v>0</v>
      </c>
      <c r="K899" s="17"/>
    </row>
    <row r="900" spans="1:11">
      <c r="A900" s="4" t="s">
        <v>1581</v>
      </c>
      <c r="B900" s="21"/>
      <c r="C900" s="21"/>
      <c r="D900" s="21"/>
      <c r="E900" s="49">
        <f>'SM'!$C$145</f>
        <v>0</v>
      </c>
      <c r="F900" s="21"/>
      <c r="G900" s="38">
        <f>IF(G$888&lt;&gt;0,(($B900*B$888+$C900*C$888+$D900*D$888+$F900*F$888))/G$888,0)</f>
        <v>0</v>
      </c>
      <c r="H900" s="43">
        <f>0.01*'Input'!$F$60*(E900*$E$888)+10*(B900*$B$888+C900*$C$888+D900*$D$888+F900*$F$888)</f>
        <v>0</v>
      </c>
      <c r="I900" s="38">
        <f>IF($G$888&lt;&gt;0,0.1*H900/$G$888,"")</f>
        <v>0</v>
      </c>
      <c r="J900" s="47">
        <f>IF($E$888&lt;&gt;0,H900/$E$888,"")</f>
        <v>0</v>
      </c>
      <c r="K900" s="17"/>
    </row>
    <row r="901" spans="1:11">
      <c r="A901" s="4" t="s">
        <v>1582</v>
      </c>
      <c r="B901" s="39">
        <f>'Yard'!$K$88</f>
        <v>0</v>
      </c>
      <c r="C901" s="39">
        <f>'Yard'!$K$116</f>
        <v>0</v>
      </c>
      <c r="D901" s="39">
        <f>'Yard'!$K$139</f>
        <v>0</v>
      </c>
      <c r="E901" s="21"/>
      <c r="F901" s="39">
        <f>'Reactive'!$K$80</f>
        <v>0</v>
      </c>
      <c r="G901" s="38">
        <f>IF(G$888&lt;&gt;0,(($B901*B$888+$C901*C$888+$D901*D$888+$F901*F$888))/G$888,0)</f>
        <v>0</v>
      </c>
      <c r="H901" s="43">
        <f>0.01*'Input'!$F$60*(E901*$E$888)+10*(B901*$B$888+C901*$C$888+D901*$D$888+F901*$F$888)</f>
        <v>0</v>
      </c>
      <c r="I901" s="38">
        <f>IF($G$888&lt;&gt;0,0.1*H901/$G$888,"")</f>
        <v>0</v>
      </c>
      <c r="J901" s="47">
        <f>IF($E$888&lt;&gt;0,H901/$E$888,"")</f>
        <v>0</v>
      </c>
      <c r="K901" s="17"/>
    </row>
    <row r="902" spans="1:11">
      <c r="A902" s="4" t="s">
        <v>1583</v>
      </c>
      <c r="B902" s="39">
        <f>'Yard'!$L$88</f>
        <v>0</v>
      </c>
      <c r="C902" s="39">
        <f>'Yard'!$L$116</f>
        <v>0</v>
      </c>
      <c r="D902" s="39">
        <f>'Yard'!$L$139</f>
        <v>0</v>
      </c>
      <c r="E902" s="21"/>
      <c r="F902" s="39">
        <f>'Reactive'!$L$80</f>
        <v>0</v>
      </c>
      <c r="G902" s="38">
        <f>IF(G$888&lt;&gt;0,(($B902*B$888+$C902*C$888+$D902*D$888+$F902*F$888))/G$888,0)</f>
        <v>0</v>
      </c>
      <c r="H902" s="43">
        <f>0.01*'Input'!$F$60*(E902*$E$888)+10*(B902*$B$888+C902*$C$888+D902*$D$888+F902*$F$888)</f>
        <v>0</v>
      </c>
      <c r="I902" s="38">
        <f>IF($G$888&lt;&gt;0,0.1*H902/$G$888,"")</f>
        <v>0</v>
      </c>
      <c r="J902" s="47">
        <f>IF($E$888&lt;&gt;0,H902/$E$888,"")</f>
        <v>0</v>
      </c>
      <c r="K902" s="17"/>
    </row>
    <row r="903" spans="1:11">
      <c r="A903" s="4" t="s">
        <v>1584</v>
      </c>
      <c r="B903" s="39">
        <f>'Yard'!$M$88</f>
        <v>0</v>
      </c>
      <c r="C903" s="39">
        <f>'Yard'!$M$116</f>
        <v>0</v>
      </c>
      <c r="D903" s="39">
        <f>'Yard'!$M$139</f>
        <v>0</v>
      </c>
      <c r="E903" s="21"/>
      <c r="F903" s="39">
        <f>'Reactive'!$M$80</f>
        <v>0</v>
      </c>
      <c r="G903" s="38">
        <f>IF(G$888&lt;&gt;0,(($B903*B$888+$C903*C$888+$D903*D$888+$F903*F$888))/G$888,0)</f>
        <v>0</v>
      </c>
      <c r="H903" s="43">
        <f>0.01*'Input'!$F$60*(E903*$E$888)+10*(B903*$B$888+C903*$C$888+D903*$D$888+F903*$F$888)</f>
        <v>0</v>
      </c>
      <c r="I903" s="38">
        <f>IF($G$888&lt;&gt;0,0.1*H903/$G$888,"")</f>
        <v>0</v>
      </c>
      <c r="J903" s="47">
        <f>IF($E$888&lt;&gt;0,H903/$E$888,"")</f>
        <v>0</v>
      </c>
      <c r="K903" s="17"/>
    </row>
    <row r="904" spans="1:11">
      <c r="A904" s="4" t="s">
        <v>1585</v>
      </c>
      <c r="B904" s="39">
        <f>'Yard'!$N$88</f>
        <v>0</v>
      </c>
      <c r="C904" s="39">
        <f>'Yard'!$N$116</f>
        <v>0</v>
      </c>
      <c r="D904" s="39">
        <f>'Yard'!$N$139</f>
        <v>0</v>
      </c>
      <c r="E904" s="21"/>
      <c r="F904" s="39">
        <f>'Reactive'!$N$80</f>
        <v>0</v>
      </c>
      <c r="G904" s="38">
        <f>IF(G$888&lt;&gt;0,(($B904*B$888+$C904*C$888+$D904*D$888+$F904*F$888))/G$888,0)</f>
        <v>0</v>
      </c>
      <c r="H904" s="43">
        <f>0.01*'Input'!$F$60*(E904*$E$888)+10*(B904*$B$888+C904*$C$888+D904*$D$888+F904*$F$888)</f>
        <v>0</v>
      </c>
      <c r="I904" s="38">
        <f>IF($G$888&lt;&gt;0,0.1*H904/$G$888,"")</f>
        <v>0</v>
      </c>
      <c r="J904" s="47">
        <f>IF($E$888&lt;&gt;0,H904/$E$888,"")</f>
        <v>0</v>
      </c>
      <c r="K904" s="17"/>
    </row>
    <row r="905" spans="1:11">
      <c r="A905" s="4" t="s">
        <v>1586</v>
      </c>
      <c r="B905" s="39">
        <f>'Yard'!$O$88</f>
        <v>0</v>
      </c>
      <c r="C905" s="39">
        <f>'Yard'!$O$116</f>
        <v>0</v>
      </c>
      <c r="D905" s="39">
        <f>'Yard'!$O$139</f>
        <v>0</v>
      </c>
      <c r="E905" s="21"/>
      <c r="F905" s="39">
        <f>'Reactive'!$O$80</f>
        <v>0</v>
      </c>
      <c r="G905" s="38">
        <f>IF(G$888&lt;&gt;0,(($B905*B$888+$C905*C$888+$D905*D$888+$F905*F$888))/G$888,0)</f>
        <v>0</v>
      </c>
      <c r="H905" s="43">
        <f>0.01*'Input'!$F$60*(E905*$E$888)+10*(B905*$B$888+C905*$C$888+D905*$D$888+F905*$F$888)</f>
        <v>0</v>
      </c>
      <c r="I905" s="38">
        <f>IF($G$888&lt;&gt;0,0.1*H905/$G$888,"")</f>
        <v>0</v>
      </c>
      <c r="J905" s="47">
        <f>IF($E$888&lt;&gt;0,H905/$E$888,"")</f>
        <v>0</v>
      </c>
      <c r="K905" s="17"/>
    </row>
    <row r="906" spans="1:11">
      <c r="A906" s="4" t="s">
        <v>1587</v>
      </c>
      <c r="B906" s="39">
        <f>'Yard'!$P$88</f>
        <v>0</v>
      </c>
      <c r="C906" s="39">
        <f>'Yard'!$P$116</f>
        <v>0</v>
      </c>
      <c r="D906" s="39">
        <f>'Yard'!$P$139</f>
        <v>0</v>
      </c>
      <c r="E906" s="21"/>
      <c r="F906" s="39">
        <f>'Reactive'!$P$80</f>
        <v>0</v>
      </c>
      <c r="G906" s="38">
        <f>IF(G$888&lt;&gt;0,(($B906*B$888+$C906*C$888+$D906*D$888+$F906*F$888))/G$888,0)</f>
        <v>0</v>
      </c>
      <c r="H906" s="43">
        <f>0.01*'Input'!$F$60*(E906*$E$888)+10*(B906*$B$888+C906*$C$888+D906*$D$888+F906*$F$888)</f>
        <v>0</v>
      </c>
      <c r="I906" s="38">
        <f>IF($G$888&lt;&gt;0,0.1*H906/$G$888,"")</f>
        <v>0</v>
      </c>
      <c r="J906" s="47">
        <f>IF($E$888&lt;&gt;0,H906/$E$888,"")</f>
        <v>0</v>
      </c>
      <c r="K906" s="17"/>
    </row>
    <row r="907" spans="1:11">
      <c r="A907" s="4" t="s">
        <v>1588</v>
      </c>
      <c r="B907" s="39">
        <f>'Yard'!$Q$88</f>
        <v>0</v>
      </c>
      <c r="C907" s="39">
        <f>'Yard'!$Q$116</f>
        <v>0</v>
      </c>
      <c r="D907" s="39">
        <f>'Yard'!$Q$139</f>
        <v>0</v>
      </c>
      <c r="E907" s="21"/>
      <c r="F907" s="39">
        <f>'Reactive'!$Q$80</f>
        <v>0</v>
      </c>
      <c r="G907" s="38">
        <f>IF(G$888&lt;&gt;0,(($B907*B$888+$C907*C$888+$D907*D$888+$F907*F$888))/G$888,0)</f>
        <v>0</v>
      </c>
      <c r="H907" s="43">
        <f>0.01*'Input'!$F$60*(E907*$E$888)+10*(B907*$B$888+C907*$C$888+D907*$D$888+F907*$F$888)</f>
        <v>0</v>
      </c>
      <c r="I907" s="38">
        <f>IF($G$888&lt;&gt;0,0.1*H907/$G$888,"")</f>
        <v>0</v>
      </c>
      <c r="J907" s="47">
        <f>IF($E$888&lt;&gt;0,H907/$E$888,"")</f>
        <v>0</v>
      </c>
      <c r="K907" s="17"/>
    </row>
    <row r="908" spans="1:11">
      <c r="A908" s="4" t="s">
        <v>1589</v>
      </c>
      <c r="B908" s="39">
        <f>'Yard'!$R$88</f>
        <v>0</v>
      </c>
      <c r="C908" s="39">
        <f>'Yard'!$R$116</f>
        <v>0</v>
      </c>
      <c r="D908" s="39">
        <f>'Yard'!$R$139</f>
        <v>0</v>
      </c>
      <c r="E908" s="21"/>
      <c r="F908" s="39">
        <f>'Reactive'!$R$80</f>
        <v>0</v>
      </c>
      <c r="G908" s="38">
        <f>IF(G$888&lt;&gt;0,(($B908*B$888+$C908*C$888+$D908*D$888+$F908*F$888))/G$888,0)</f>
        <v>0</v>
      </c>
      <c r="H908" s="43">
        <f>0.01*'Input'!$F$60*(E908*$E$888)+10*(B908*$B$888+C908*$C$888+D908*$D$888+F908*$F$888)</f>
        <v>0</v>
      </c>
      <c r="I908" s="38">
        <f>IF($G$888&lt;&gt;0,0.1*H908/$G$888,"")</f>
        <v>0</v>
      </c>
      <c r="J908" s="47">
        <f>IF($E$888&lt;&gt;0,H908/$E$888,"")</f>
        <v>0</v>
      </c>
      <c r="K908" s="17"/>
    </row>
    <row r="909" spans="1:11">
      <c r="A909" s="4" t="s">
        <v>1590</v>
      </c>
      <c r="B909" s="39">
        <f>'Yard'!$S$88</f>
        <v>0</v>
      </c>
      <c r="C909" s="39">
        <f>'Yard'!$S$116</f>
        <v>0</v>
      </c>
      <c r="D909" s="39">
        <f>'Yard'!$S$139</f>
        <v>0</v>
      </c>
      <c r="E909" s="21"/>
      <c r="F909" s="39">
        <f>'Reactive'!$S$80</f>
        <v>0</v>
      </c>
      <c r="G909" s="38">
        <f>IF(G$888&lt;&gt;0,(($B909*B$888+$C909*C$888+$D909*D$888+$F909*F$888))/G$888,0)</f>
        <v>0</v>
      </c>
      <c r="H909" s="43">
        <f>0.01*'Input'!$F$60*(E909*$E$888)+10*(B909*$B$888+C909*$C$888+D909*$D$888+F909*$F$888)</f>
        <v>0</v>
      </c>
      <c r="I909" s="38">
        <f>IF($G$888&lt;&gt;0,0.1*H909/$G$888,"")</f>
        <v>0</v>
      </c>
      <c r="J909" s="47">
        <f>IF($E$888&lt;&gt;0,H909/$E$888,"")</f>
        <v>0</v>
      </c>
      <c r="K909" s="17"/>
    </row>
    <row r="910" spans="1:11">
      <c r="A910" s="4" t="s">
        <v>1591</v>
      </c>
      <c r="B910" s="21"/>
      <c r="C910" s="21"/>
      <c r="D910" s="21"/>
      <c r="E910" s="49">
        <f>'Otex'!$B$148</f>
        <v>0</v>
      </c>
      <c r="F910" s="21"/>
      <c r="G910" s="38">
        <f>IF(G$888&lt;&gt;0,(($B910*B$888+$C910*C$888+$D910*D$888+$F910*F$888))/G$888,0)</f>
        <v>0</v>
      </c>
      <c r="H910" s="43">
        <f>0.01*'Input'!$F$60*(E910*$E$888)+10*(B910*$B$888+C910*$C$888+D910*$D$888+F910*$F$888)</f>
        <v>0</v>
      </c>
      <c r="I910" s="38">
        <f>IF($G$888&lt;&gt;0,0.1*H910/$G$888,"")</f>
        <v>0</v>
      </c>
      <c r="J910" s="47">
        <f>IF($E$888&lt;&gt;0,H910/$E$888,"")</f>
        <v>0</v>
      </c>
      <c r="K910" s="17"/>
    </row>
    <row r="911" spans="1:11">
      <c r="A911" s="4" t="s">
        <v>1592</v>
      </c>
      <c r="B911" s="21"/>
      <c r="C911" s="21"/>
      <c r="D911" s="21"/>
      <c r="E911" s="49">
        <f>'Otex'!$C$148</f>
        <v>0</v>
      </c>
      <c r="F911" s="21"/>
      <c r="G911" s="38">
        <f>IF(G$888&lt;&gt;0,(($B911*B$888+$C911*C$888+$D911*D$888+$F911*F$888))/G$888,0)</f>
        <v>0</v>
      </c>
      <c r="H911" s="43">
        <f>0.01*'Input'!$F$60*(E911*$E$888)+10*(B911*$B$888+C911*$C$888+D911*$D$888+F911*$F$888)</f>
        <v>0</v>
      </c>
      <c r="I911" s="38">
        <f>IF($G$888&lt;&gt;0,0.1*H911/$G$888,"")</f>
        <v>0</v>
      </c>
      <c r="J911" s="47">
        <f>IF($E$888&lt;&gt;0,H911/$E$888,"")</f>
        <v>0</v>
      </c>
      <c r="K911" s="17"/>
    </row>
    <row r="912" spans="1:11">
      <c r="A912" s="4" t="s">
        <v>1593</v>
      </c>
      <c r="B912" s="39">
        <f>'Adder'!$B$292</f>
        <v>0</v>
      </c>
      <c r="C912" s="39">
        <f>'Adder'!$C$292</f>
        <v>0</v>
      </c>
      <c r="D912" s="39">
        <f>'Adder'!$D$292</f>
        <v>0</v>
      </c>
      <c r="E912" s="21"/>
      <c r="F912" s="21"/>
      <c r="G912" s="38">
        <f>IF(G$888&lt;&gt;0,(($B912*B$888+$C912*C$888+$D912*D$888+$F912*F$888))/G$888,0)</f>
        <v>0</v>
      </c>
      <c r="H912" s="43">
        <f>0.01*'Input'!$F$60*(E912*$E$888)+10*(B912*$B$888+C912*$C$888+D912*$D$888+F912*$F$888)</f>
        <v>0</v>
      </c>
      <c r="I912" s="38">
        <f>IF($G$888&lt;&gt;0,0.1*H912/$G$888,"")</f>
        <v>0</v>
      </c>
      <c r="J912" s="47">
        <f>IF($E$888&lt;&gt;0,H912/$E$888,"")</f>
        <v>0</v>
      </c>
      <c r="K912" s="17"/>
    </row>
    <row r="913" spans="1:11">
      <c r="A913" s="4" t="s">
        <v>1594</v>
      </c>
      <c r="B913" s="39">
        <f>'Adjust'!$B$105</f>
        <v>0</v>
      </c>
      <c r="C913" s="39">
        <f>'Adjust'!$C$105</f>
        <v>0</v>
      </c>
      <c r="D913" s="39">
        <f>'Adjust'!$D$105</f>
        <v>0</v>
      </c>
      <c r="E913" s="49">
        <f>'Adjust'!$E$105</f>
        <v>0</v>
      </c>
      <c r="F913" s="39">
        <f>'Adjust'!$H$105</f>
        <v>0</v>
      </c>
      <c r="G913" s="38">
        <f>IF(G$888&lt;&gt;0,(($B913*B$888+$C913*C$888+$D913*D$888+$F913*F$888))/G$888,0)</f>
        <v>0</v>
      </c>
      <c r="H913" s="43">
        <f>0.01*'Input'!$F$60*(E913*$E$888)+10*(B913*$B$888+C913*$C$888+D913*$D$888+F913*$F$888)</f>
        <v>0</v>
      </c>
      <c r="I913" s="38">
        <f>IF($G$888&lt;&gt;0,0.1*H913/$G$888,"")</f>
        <v>0</v>
      </c>
      <c r="J913" s="47">
        <f>IF($E$888&lt;&gt;0,H913/$E$888,"")</f>
        <v>0</v>
      </c>
      <c r="K913" s="17"/>
    </row>
    <row r="915" spans="1:11">
      <c r="A915" s="4" t="s">
        <v>1595</v>
      </c>
      <c r="B915" s="38">
        <f>SUM($B$891:$B$913)</f>
        <v>0</v>
      </c>
      <c r="C915" s="38">
        <f>SUM($C$891:$C$913)</f>
        <v>0</v>
      </c>
      <c r="D915" s="38">
        <f>SUM($D$891:$D$913)</f>
        <v>0</v>
      </c>
      <c r="E915" s="47">
        <f>SUM($E$891:$E$913)</f>
        <v>0</v>
      </c>
      <c r="F915" s="38">
        <f>SUM($F$891:$F$913)</f>
        <v>0</v>
      </c>
      <c r="G915" s="38">
        <f>SUM(G$891:G$913)</f>
        <v>0</v>
      </c>
      <c r="H915" s="43">
        <f>SUM($H$891:$H$913)</f>
        <v>0</v>
      </c>
      <c r="I915" s="38">
        <f>SUM($I$891:$I$913)</f>
        <v>0</v>
      </c>
      <c r="J915" s="47">
        <f>SUM($J$891:$J$913)</f>
        <v>0</v>
      </c>
      <c r="K915" s="17"/>
    </row>
    <row r="917" spans="1:11" ht="21" customHeight="1">
      <c r="A917" s="1" t="s">
        <v>204</v>
      </c>
    </row>
    <row r="919" spans="1:11">
      <c r="B919" s="15" t="s">
        <v>242</v>
      </c>
      <c r="C919" s="15" t="s">
        <v>243</v>
      </c>
      <c r="D919" s="15" t="s">
        <v>244</v>
      </c>
      <c r="E919" s="15" t="s">
        <v>245</v>
      </c>
      <c r="F919" s="15" t="s">
        <v>1576</v>
      </c>
      <c r="G919" s="15" t="s">
        <v>1577</v>
      </c>
    </row>
    <row r="920" spans="1:11">
      <c r="A920" s="4" t="s">
        <v>204</v>
      </c>
      <c r="B920" s="45">
        <f>'Loads'!B$362</f>
        <v>0</v>
      </c>
      <c r="C920" s="45">
        <f>'Loads'!C$362</f>
        <v>0</v>
      </c>
      <c r="D920" s="45">
        <f>'Loads'!D$362</f>
        <v>0</v>
      </c>
      <c r="E920" s="45">
        <f>'Loads'!E$362</f>
        <v>0</v>
      </c>
      <c r="F920" s="45">
        <f>'Multi'!B$156</f>
        <v>0</v>
      </c>
      <c r="G920" s="38">
        <f>IF(E920,F920/E920,"")</f>
        <v>0</v>
      </c>
      <c r="H920" s="17"/>
    </row>
    <row r="922" spans="1:11">
      <c r="B922" s="15" t="s">
        <v>1384</v>
      </c>
      <c r="C922" s="15" t="s">
        <v>1385</v>
      </c>
      <c r="D922" s="15" t="s">
        <v>1386</v>
      </c>
      <c r="E922" s="15" t="s">
        <v>1387</v>
      </c>
      <c r="F922" s="15" t="s">
        <v>1547</v>
      </c>
      <c r="G922" s="15" t="s">
        <v>1578</v>
      </c>
      <c r="H922" s="15" t="s">
        <v>1545</v>
      </c>
      <c r="I922" s="15" t="s">
        <v>1579</v>
      </c>
    </row>
    <row r="923" spans="1:11">
      <c r="A923" s="4" t="s">
        <v>483</v>
      </c>
      <c r="B923" s="39">
        <f>'Yard'!$C$89</f>
        <v>0</v>
      </c>
      <c r="C923" s="39">
        <f>'Yard'!$C$117</f>
        <v>0</v>
      </c>
      <c r="D923" s="39">
        <f>'Yard'!$C$140</f>
        <v>0</v>
      </c>
      <c r="E923" s="21"/>
      <c r="F923" s="38">
        <f>IF(F$920&lt;&gt;0,(($B923*B$920+$C923*C$920+$D923*D$920))/F$920,0)</f>
        <v>0</v>
      </c>
      <c r="G923" s="43">
        <f>0.01*'Input'!$F$60*(E923*$E$920)+10*(B923*$B$920+C923*$C$920+D923*$D$920)</f>
        <v>0</v>
      </c>
      <c r="H923" s="38">
        <f>IF($F$920&lt;&gt;0,0.1*G923/$F$920,"")</f>
        <v>0</v>
      </c>
      <c r="I923" s="47">
        <f>IF($E$920&lt;&gt;0,G923/$E$920,"")</f>
        <v>0</v>
      </c>
      <c r="J923" s="17"/>
    </row>
    <row r="924" spans="1:11">
      <c r="A924" s="4" t="s">
        <v>484</v>
      </c>
      <c r="B924" s="39">
        <f>'Yard'!$D$89</f>
        <v>0</v>
      </c>
      <c r="C924" s="39">
        <f>'Yard'!$D$117</f>
        <v>0</v>
      </c>
      <c r="D924" s="39">
        <f>'Yard'!$D$140</f>
        <v>0</v>
      </c>
      <c r="E924" s="21"/>
      <c r="F924" s="38">
        <f>IF(F$920&lt;&gt;0,(($B924*B$920+$C924*C$920+$D924*D$920))/F$920,0)</f>
        <v>0</v>
      </c>
      <c r="G924" s="43">
        <f>0.01*'Input'!$F$60*(E924*$E$920)+10*(B924*$B$920+C924*$C$920+D924*$D$920)</f>
        <v>0</v>
      </c>
      <c r="H924" s="38">
        <f>IF($F$920&lt;&gt;0,0.1*G924/$F$920,"")</f>
        <v>0</v>
      </c>
      <c r="I924" s="47">
        <f>IF($E$920&lt;&gt;0,G924/$E$920,"")</f>
        <v>0</v>
      </c>
      <c r="J924" s="17"/>
    </row>
    <row r="925" spans="1:11">
      <c r="A925" s="4" t="s">
        <v>485</v>
      </c>
      <c r="B925" s="39">
        <f>'Yard'!$E$89</f>
        <v>0</v>
      </c>
      <c r="C925" s="39">
        <f>'Yard'!$E$117</f>
        <v>0</v>
      </c>
      <c r="D925" s="39">
        <f>'Yard'!$E$140</f>
        <v>0</v>
      </c>
      <c r="E925" s="21"/>
      <c r="F925" s="38">
        <f>IF(F$920&lt;&gt;0,(($B925*B$920+$C925*C$920+$D925*D$920))/F$920,0)</f>
        <v>0</v>
      </c>
      <c r="G925" s="43">
        <f>0.01*'Input'!$F$60*(E925*$E$920)+10*(B925*$B$920+C925*$C$920+D925*$D$920)</f>
        <v>0</v>
      </c>
      <c r="H925" s="38">
        <f>IF($F$920&lt;&gt;0,0.1*G925/$F$920,"")</f>
        <v>0</v>
      </c>
      <c r="I925" s="47">
        <f>IF($E$920&lt;&gt;0,G925/$E$920,"")</f>
        <v>0</v>
      </c>
      <c r="J925" s="17"/>
    </row>
    <row r="926" spans="1:11">
      <c r="A926" s="4" t="s">
        <v>486</v>
      </c>
      <c r="B926" s="39">
        <f>'Yard'!$F$89</f>
        <v>0</v>
      </c>
      <c r="C926" s="39">
        <f>'Yard'!$F$117</f>
        <v>0</v>
      </c>
      <c r="D926" s="39">
        <f>'Yard'!$F$140</f>
        <v>0</v>
      </c>
      <c r="E926" s="21"/>
      <c r="F926" s="38">
        <f>IF(F$920&lt;&gt;0,(($B926*B$920+$C926*C$920+$D926*D$920))/F$920,0)</f>
        <v>0</v>
      </c>
      <c r="G926" s="43">
        <f>0.01*'Input'!$F$60*(E926*$E$920)+10*(B926*$B$920+C926*$C$920+D926*$D$920)</f>
        <v>0</v>
      </c>
      <c r="H926" s="38">
        <f>IF($F$920&lt;&gt;0,0.1*G926/$F$920,"")</f>
        <v>0</v>
      </c>
      <c r="I926" s="47">
        <f>IF($E$920&lt;&gt;0,G926/$E$920,"")</f>
        <v>0</v>
      </c>
      <c r="J926" s="17"/>
    </row>
    <row r="927" spans="1:11">
      <c r="A927" s="4" t="s">
        <v>487</v>
      </c>
      <c r="B927" s="39">
        <f>'Yard'!$G$89</f>
        <v>0</v>
      </c>
      <c r="C927" s="39">
        <f>'Yard'!$G$117</f>
        <v>0</v>
      </c>
      <c r="D927" s="39">
        <f>'Yard'!$G$140</f>
        <v>0</v>
      </c>
      <c r="E927" s="21"/>
      <c r="F927" s="38">
        <f>IF(F$920&lt;&gt;0,(($B927*B$920+$C927*C$920+$D927*D$920))/F$920,0)</f>
        <v>0</v>
      </c>
      <c r="G927" s="43">
        <f>0.01*'Input'!$F$60*(E927*$E$920)+10*(B927*$B$920+C927*$C$920+D927*$D$920)</f>
        <v>0</v>
      </c>
      <c r="H927" s="38">
        <f>IF($F$920&lt;&gt;0,0.1*G927/$F$920,"")</f>
        <v>0</v>
      </c>
      <c r="I927" s="47">
        <f>IF($E$920&lt;&gt;0,G927/$E$920,"")</f>
        <v>0</v>
      </c>
      <c r="J927" s="17"/>
    </row>
    <row r="928" spans="1:11">
      <c r="A928" s="4" t="s">
        <v>488</v>
      </c>
      <c r="B928" s="39">
        <f>'Yard'!$H$89</f>
        <v>0</v>
      </c>
      <c r="C928" s="39">
        <f>'Yard'!$H$117</f>
        <v>0</v>
      </c>
      <c r="D928" s="39">
        <f>'Yard'!$H$140</f>
        <v>0</v>
      </c>
      <c r="E928" s="21"/>
      <c r="F928" s="38">
        <f>IF(F$920&lt;&gt;0,(($B928*B$920+$C928*C$920+$D928*D$920))/F$920,0)</f>
        <v>0</v>
      </c>
      <c r="G928" s="43">
        <f>0.01*'Input'!$F$60*(E928*$E$920)+10*(B928*$B$920+C928*$C$920+D928*$D$920)</f>
        <v>0</v>
      </c>
      <c r="H928" s="38">
        <f>IF($F$920&lt;&gt;0,0.1*G928/$F$920,"")</f>
        <v>0</v>
      </c>
      <c r="I928" s="47">
        <f>IF($E$920&lt;&gt;0,G928/$E$920,"")</f>
        <v>0</v>
      </c>
      <c r="J928" s="17"/>
    </row>
    <row r="929" spans="1:10">
      <c r="A929" s="4" t="s">
        <v>489</v>
      </c>
      <c r="B929" s="39">
        <f>'Yard'!$I$89</f>
        <v>0</v>
      </c>
      <c r="C929" s="39">
        <f>'Yard'!$I$117</f>
        <v>0</v>
      </c>
      <c r="D929" s="39">
        <f>'Yard'!$I$140</f>
        <v>0</v>
      </c>
      <c r="E929" s="21"/>
      <c r="F929" s="38">
        <f>IF(F$920&lt;&gt;0,(($B929*B$920+$C929*C$920+$D929*D$920))/F$920,0)</f>
        <v>0</v>
      </c>
      <c r="G929" s="43">
        <f>0.01*'Input'!$F$60*(E929*$E$920)+10*(B929*$B$920+C929*$C$920+D929*$D$920)</f>
        <v>0</v>
      </c>
      <c r="H929" s="38">
        <f>IF($F$920&lt;&gt;0,0.1*G929/$F$920,"")</f>
        <v>0</v>
      </c>
      <c r="I929" s="47">
        <f>IF($E$920&lt;&gt;0,G929/$E$920,"")</f>
        <v>0</v>
      </c>
      <c r="J929" s="17"/>
    </row>
    <row r="930" spans="1:10">
      <c r="A930" s="4" t="s">
        <v>490</v>
      </c>
      <c r="B930" s="39">
        <f>'Yard'!$J$89</f>
        <v>0</v>
      </c>
      <c r="C930" s="39">
        <f>'Yard'!$J$117</f>
        <v>0</v>
      </c>
      <c r="D930" s="39">
        <f>'Yard'!$J$140</f>
        <v>0</v>
      </c>
      <c r="E930" s="21"/>
      <c r="F930" s="38">
        <f>IF(F$920&lt;&gt;0,(($B930*B$920+$C930*C$920+$D930*D$920))/F$920,0)</f>
        <v>0</v>
      </c>
      <c r="G930" s="43">
        <f>0.01*'Input'!$F$60*(E930*$E$920)+10*(B930*$B$920+C930*$C$920+D930*$D$920)</f>
        <v>0</v>
      </c>
      <c r="H930" s="38">
        <f>IF($F$920&lt;&gt;0,0.1*G930/$F$920,"")</f>
        <v>0</v>
      </c>
      <c r="I930" s="47">
        <f>IF($E$920&lt;&gt;0,G930/$E$920,"")</f>
        <v>0</v>
      </c>
      <c r="J930" s="17"/>
    </row>
    <row r="931" spans="1:10">
      <c r="A931" s="4" t="s">
        <v>1580</v>
      </c>
      <c r="B931" s="21"/>
      <c r="C931" s="21"/>
      <c r="D931" s="21"/>
      <c r="E931" s="49">
        <f>'SM'!$B$146</f>
        <v>0</v>
      </c>
      <c r="F931" s="38">
        <f>IF(F$920&lt;&gt;0,(($B931*B$920+$C931*C$920+$D931*D$920))/F$920,0)</f>
        <v>0</v>
      </c>
      <c r="G931" s="43">
        <f>0.01*'Input'!$F$60*(E931*$E$920)+10*(B931*$B$920+C931*$C$920+D931*$D$920)</f>
        <v>0</v>
      </c>
      <c r="H931" s="38">
        <f>IF($F$920&lt;&gt;0,0.1*G931/$F$920,"")</f>
        <v>0</v>
      </c>
      <c r="I931" s="47">
        <f>IF($E$920&lt;&gt;0,G931/$E$920,"")</f>
        <v>0</v>
      </c>
      <c r="J931" s="17"/>
    </row>
    <row r="932" spans="1:10">
      <c r="A932" s="4" t="s">
        <v>1581</v>
      </c>
      <c r="B932" s="21"/>
      <c r="C932" s="21"/>
      <c r="D932" s="21"/>
      <c r="E932" s="49">
        <f>'SM'!$C$146</f>
        <v>0</v>
      </c>
      <c r="F932" s="38">
        <f>IF(F$920&lt;&gt;0,(($B932*B$920+$C932*C$920+$D932*D$920))/F$920,0)</f>
        <v>0</v>
      </c>
      <c r="G932" s="43">
        <f>0.01*'Input'!$F$60*(E932*$E$920)+10*(B932*$B$920+C932*$C$920+D932*$D$920)</f>
        <v>0</v>
      </c>
      <c r="H932" s="38">
        <f>IF($F$920&lt;&gt;0,0.1*G932/$F$920,"")</f>
        <v>0</v>
      </c>
      <c r="I932" s="47">
        <f>IF($E$920&lt;&gt;0,G932/$E$920,"")</f>
        <v>0</v>
      </c>
      <c r="J932" s="17"/>
    </row>
    <row r="933" spans="1:10">
      <c r="A933" s="4" t="s">
        <v>1582</v>
      </c>
      <c r="B933" s="39">
        <f>'Yard'!$K$89</f>
        <v>0</v>
      </c>
      <c r="C933" s="39">
        <f>'Yard'!$K$117</f>
        <v>0</v>
      </c>
      <c r="D933" s="39">
        <f>'Yard'!$K$140</f>
        <v>0</v>
      </c>
      <c r="E933" s="21"/>
      <c r="F933" s="38">
        <f>IF(F$920&lt;&gt;0,(($B933*B$920+$C933*C$920+$D933*D$920))/F$920,0)</f>
        <v>0</v>
      </c>
      <c r="G933" s="43">
        <f>0.01*'Input'!$F$60*(E933*$E$920)+10*(B933*$B$920+C933*$C$920+D933*$D$920)</f>
        <v>0</v>
      </c>
      <c r="H933" s="38">
        <f>IF($F$920&lt;&gt;0,0.1*G933/$F$920,"")</f>
        <v>0</v>
      </c>
      <c r="I933" s="47">
        <f>IF($E$920&lt;&gt;0,G933/$E$920,"")</f>
        <v>0</v>
      </c>
      <c r="J933" s="17"/>
    </row>
    <row r="934" spans="1:10">
      <c r="A934" s="4" t="s">
        <v>1583</v>
      </c>
      <c r="B934" s="39">
        <f>'Yard'!$L$89</f>
        <v>0</v>
      </c>
      <c r="C934" s="39">
        <f>'Yard'!$L$117</f>
        <v>0</v>
      </c>
      <c r="D934" s="39">
        <f>'Yard'!$L$140</f>
        <v>0</v>
      </c>
      <c r="E934" s="21"/>
      <c r="F934" s="38">
        <f>IF(F$920&lt;&gt;0,(($B934*B$920+$C934*C$920+$D934*D$920))/F$920,0)</f>
        <v>0</v>
      </c>
      <c r="G934" s="43">
        <f>0.01*'Input'!$F$60*(E934*$E$920)+10*(B934*$B$920+C934*$C$920+D934*$D$920)</f>
        <v>0</v>
      </c>
      <c r="H934" s="38">
        <f>IF($F$920&lt;&gt;0,0.1*G934/$F$920,"")</f>
        <v>0</v>
      </c>
      <c r="I934" s="47">
        <f>IF($E$920&lt;&gt;0,G934/$E$920,"")</f>
        <v>0</v>
      </c>
      <c r="J934" s="17"/>
    </row>
    <row r="935" spans="1:10">
      <c r="A935" s="4" t="s">
        <v>1584</v>
      </c>
      <c r="B935" s="39">
        <f>'Yard'!$M$89</f>
        <v>0</v>
      </c>
      <c r="C935" s="39">
        <f>'Yard'!$M$117</f>
        <v>0</v>
      </c>
      <c r="D935" s="39">
        <f>'Yard'!$M$140</f>
        <v>0</v>
      </c>
      <c r="E935" s="21"/>
      <c r="F935" s="38">
        <f>IF(F$920&lt;&gt;0,(($B935*B$920+$C935*C$920+$D935*D$920))/F$920,0)</f>
        <v>0</v>
      </c>
      <c r="G935" s="43">
        <f>0.01*'Input'!$F$60*(E935*$E$920)+10*(B935*$B$920+C935*$C$920+D935*$D$920)</f>
        <v>0</v>
      </c>
      <c r="H935" s="38">
        <f>IF($F$920&lt;&gt;0,0.1*G935/$F$920,"")</f>
        <v>0</v>
      </c>
      <c r="I935" s="47">
        <f>IF($E$920&lt;&gt;0,G935/$E$920,"")</f>
        <v>0</v>
      </c>
      <c r="J935" s="17"/>
    </row>
    <row r="936" spans="1:10">
      <c r="A936" s="4" t="s">
        <v>1585</v>
      </c>
      <c r="B936" s="39">
        <f>'Yard'!$N$89</f>
        <v>0</v>
      </c>
      <c r="C936" s="39">
        <f>'Yard'!$N$117</f>
        <v>0</v>
      </c>
      <c r="D936" s="39">
        <f>'Yard'!$N$140</f>
        <v>0</v>
      </c>
      <c r="E936" s="21"/>
      <c r="F936" s="38">
        <f>IF(F$920&lt;&gt;0,(($B936*B$920+$C936*C$920+$D936*D$920))/F$920,0)</f>
        <v>0</v>
      </c>
      <c r="G936" s="43">
        <f>0.01*'Input'!$F$60*(E936*$E$920)+10*(B936*$B$920+C936*$C$920+D936*$D$920)</f>
        <v>0</v>
      </c>
      <c r="H936" s="38">
        <f>IF($F$920&lt;&gt;0,0.1*G936/$F$920,"")</f>
        <v>0</v>
      </c>
      <c r="I936" s="47">
        <f>IF($E$920&lt;&gt;0,G936/$E$920,"")</f>
        <v>0</v>
      </c>
      <c r="J936" s="17"/>
    </row>
    <row r="937" spans="1:10">
      <c r="A937" s="4" t="s">
        <v>1586</v>
      </c>
      <c r="B937" s="39">
        <f>'Yard'!$O$89</f>
        <v>0</v>
      </c>
      <c r="C937" s="39">
        <f>'Yard'!$O$117</f>
        <v>0</v>
      </c>
      <c r="D937" s="39">
        <f>'Yard'!$O$140</f>
        <v>0</v>
      </c>
      <c r="E937" s="21"/>
      <c r="F937" s="38">
        <f>IF(F$920&lt;&gt;0,(($B937*B$920+$C937*C$920+$D937*D$920))/F$920,0)</f>
        <v>0</v>
      </c>
      <c r="G937" s="43">
        <f>0.01*'Input'!$F$60*(E937*$E$920)+10*(B937*$B$920+C937*$C$920+D937*$D$920)</f>
        <v>0</v>
      </c>
      <c r="H937" s="38">
        <f>IF($F$920&lt;&gt;0,0.1*G937/$F$920,"")</f>
        <v>0</v>
      </c>
      <c r="I937" s="47">
        <f>IF($E$920&lt;&gt;0,G937/$E$920,"")</f>
        <v>0</v>
      </c>
      <c r="J937" s="17"/>
    </row>
    <row r="938" spans="1:10">
      <c r="A938" s="4" t="s">
        <v>1587</v>
      </c>
      <c r="B938" s="39">
        <f>'Yard'!$P$89</f>
        <v>0</v>
      </c>
      <c r="C938" s="39">
        <f>'Yard'!$P$117</f>
        <v>0</v>
      </c>
      <c r="D938" s="39">
        <f>'Yard'!$P$140</f>
        <v>0</v>
      </c>
      <c r="E938" s="21"/>
      <c r="F938" s="38">
        <f>IF(F$920&lt;&gt;0,(($B938*B$920+$C938*C$920+$D938*D$920))/F$920,0)</f>
        <v>0</v>
      </c>
      <c r="G938" s="43">
        <f>0.01*'Input'!$F$60*(E938*$E$920)+10*(B938*$B$920+C938*$C$920+D938*$D$920)</f>
        <v>0</v>
      </c>
      <c r="H938" s="38">
        <f>IF($F$920&lt;&gt;0,0.1*G938/$F$920,"")</f>
        <v>0</v>
      </c>
      <c r="I938" s="47">
        <f>IF($E$920&lt;&gt;0,G938/$E$920,"")</f>
        <v>0</v>
      </c>
      <c r="J938" s="17"/>
    </row>
    <row r="939" spans="1:10">
      <c r="A939" s="4" t="s">
        <v>1588</v>
      </c>
      <c r="B939" s="39">
        <f>'Yard'!$Q$89</f>
        <v>0</v>
      </c>
      <c r="C939" s="39">
        <f>'Yard'!$Q$117</f>
        <v>0</v>
      </c>
      <c r="D939" s="39">
        <f>'Yard'!$Q$140</f>
        <v>0</v>
      </c>
      <c r="E939" s="21"/>
      <c r="F939" s="38">
        <f>IF(F$920&lt;&gt;0,(($B939*B$920+$C939*C$920+$D939*D$920))/F$920,0)</f>
        <v>0</v>
      </c>
      <c r="G939" s="43">
        <f>0.01*'Input'!$F$60*(E939*$E$920)+10*(B939*$B$920+C939*$C$920+D939*$D$920)</f>
        <v>0</v>
      </c>
      <c r="H939" s="38">
        <f>IF($F$920&lt;&gt;0,0.1*G939/$F$920,"")</f>
        <v>0</v>
      </c>
      <c r="I939" s="47">
        <f>IF($E$920&lt;&gt;0,G939/$E$920,"")</f>
        <v>0</v>
      </c>
      <c r="J939" s="17"/>
    </row>
    <row r="940" spans="1:10">
      <c r="A940" s="4" t="s">
        <v>1589</v>
      </c>
      <c r="B940" s="39">
        <f>'Yard'!$R$89</f>
        <v>0</v>
      </c>
      <c r="C940" s="39">
        <f>'Yard'!$R$117</f>
        <v>0</v>
      </c>
      <c r="D940" s="39">
        <f>'Yard'!$R$140</f>
        <v>0</v>
      </c>
      <c r="E940" s="21"/>
      <c r="F940" s="38">
        <f>IF(F$920&lt;&gt;0,(($B940*B$920+$C940*C$920+$D940*D$920))/F$920,0)</f>
        <v>0</v>
      </c>
      <c r="G940" s="43">
        <f>0.01*'Input'!$F$60*(E940*$E$920)+10*(B940*$B$920+C940*$C$920+D940*$D$920)</f>
        <v>0</v>
      </c>
      <c r="H940" s="38">
        <f>IF($F$920&lt;&gt;0,0.1*G940/$F$920,"")</f>
        <v>0</v>
      </c>
      <c r="I940" s="47">
        <f>IF($E$920&lt;&gt;0,G940/$E$920,"")</f>
        <v>0</v>
      </c>
      <c r="J940" s="17"/>
    </row>
    <row r="941" spans="1:10">
      <c r="A941" s="4" t="s">
        <v>1590</v>
      </c>
      <c r="B941" s="39">
        <f>'Yard'!$S$89</f>
        <v>0</v>
      </c>
      <c r="C941" s="39">
        <f>'Yard'!$S$117</f>
        <v>0</v>
      </c>
      <c r="D941" s="39">
        <f>'Yard'!$S$140</f>
        <v>0</v>
      </c>
      <c r="E941" s="21"/>
      <c r="F941" s="38">
        <f>IF(F$920&lt;&gt;0,(($B941*B$920+$C941*C$920+$D941*D$920))/F$920,0)</f>
        <v>0</v>
      </c>
      <c r="G941" s="43">
        <f>0.01*'Input'!$F$60*(E941*$E$920)+10*(B941*$B$920+C941*$C$920+D941*$D$920)</f>
        <v>0</v>
      </c>
      <c r="H941" s="38">
        <f>IF($F$920&lt;&gt;0,0.1*G941/$F$920,"")</f>
        <v>0</v>
      </c>
      <c r="I941" s="47">
        <f>IF($E$920&lt;&gt;0,G941/$E$920,"")</f>
        <v>0</v>
      </c>
      <c r="J941" s="17"/>
    </row>
    <row r="942" spans="1:10">
      <c r="A942" s="4" t="s">
        <v>1591</v>
      </c>
      <c r="B942" s="21"/>
      <c r="C942" s="21"/>
      <c r="D942" s="21"/>
      <c r="E942" s="49">
        <f>'Otex'!$B$149</f>
        <v>0</v>
      </c>
      <c r="F942" s="38">
        <f>IF(F$920&lt;&gt;0,(($B942*B$920+$C942*C$920+$D942*D$920))/F$920,0)</f>
        <v>0</v>
      </c>
      <c r="G942" s="43">
        <f>0.01*'Input'!$F$60*(E942*$E$920)+10*(B942*$B$920+C942*$C$920+D942*$D$920)</f>
        <v>0</v>
      </c>
      <c r="H942" s="38">
        <f>IF($F$920&lt;&gt;0,0.1*G942/$F$920,"")</f>
        <v>0</v>
      </c>
      <c r="I942" s="47">
        <f>IF($E$920&lt;&gt;0,G942/$E$920,"")</f>
        <v>0</v>
      </c>
      <c r="J942" s="17"/>
    </row>
    <row r="943" spans="1:10">
      <c r="A943" s="4" t="s">
        <v>1592</v>
      </c>
      <c r="B943" s="21"/>
      <c r="C943" s="21"/>
      <c r="D943" s="21"/>
      <c r="E943" s="49">
        <f>'Otex'!$C$149</f>
        <v>0</v>
      </c>
      <c r="F943" s="38">
        <f>IF(F$920&lt;&gt;0,(($B943*B$920+$C943*C$920+$D943*D$920))/F$920,0)</f>
        <v>0</v>
      </c>
      <c r="G943" s="43">
        <f>0.01*'Input'!$F$60*(E943*$E$920)+10*(B943*$B$920+C943*$C$920+D943*$D$920)</f>
        <v>0</v>
      </c>
      <c r="H943" s="38">
        <f>IF($F$920&lt;&gt;0,0.1*G943/$F$920,"")</f>
        <v>0</v>
      </c>
      <c r="I943" s="47">
        <f>IF($E$920&lt;&gt;0,G943/$E$920,"")</f>
        <v>0</v>
      </c>
      <c r="J943" s="17"/>
    </row>
    <row r="944" spans="1:10">
      <c r="A944" s="4" t="s">
        <v>1593</v>
      </c>
      <c r="B944" s="39">
        <f>'Adder'!$B$293</f>
        <v>0</v>
      </c>
      <c r="C944" s="39">
        <f>'Adder'!$C$293</f>
        <v>0</v>
      </c>
      <c r="D944" s="39">
        <f>'Adder'!$D$293</f>
        <v>0</v>
      </c>
      <c r="E944" s="21"/>
      <c r="F944" s="38">
        <f>IF(F$920&lt;&gt;0,(($B944*B$920+$C944*C$920+$D944*D$920))/F$920,0)</f>
        <v>0</v>
      </c>
      <c r="G944" s="43">
        <f>0.01*'Input'!$F$60*(E944*$E$920)+10*(B944*$B$920+C944*$C$920+D944*$D$920)</f>
        <v>0</v>
      </c>
      <c r="H944" s="38">
        <f>IF($F$920&lt;&gt;0,0.1*G944/$F$920,"")</f>
        <v>0</v>
      </c>
      <c r="I944" s="47">
        <f>IF($E$920&lt;&gt;0,G944/$E$920,"")</f>
        <v>0</v>
      </c>
      <c r="J944" s="17"/>
    </row>
    <row r="945" spans="1:10">
      <c r="A945" s="4" t="s">
        <v>1594</v>
      </c>
      <c r="B945" s="39">
        <f>'Adjust'!$B$106</f>
        <v>0</v>
      </c>
      <c r="C945" s="39">
        <f>'Adjust'!$C$106</f>
        <v>0</v>
      </c>
      <c r="D945" s="39">
        <f>'Adjust'!$D$106</f>
        <v>0</v>
      </c>
      <c r="E945" s="49">
        <f>'Adjust'!$E$106</f>
        <v>0</v>
      </c>
      <c r="F945" s="38">
        <f>IF(F$920&lt;&gt;0,(($B945*B$920+$C945*C$920+$D945*D$920))/F$920,0)</f>
        <v>0</v>
      </c>
      <c r="G945" s="43">
        <f>0.01*'Input'!$F$60*(E945*$E$920)+10*(B945*$B$920+C945*$C$920+D945*$D$920)</f>
        <v>0</v>
      </c>
      <c r="H945" s="38">
        <f>IF($F$920&lt;&gt;0,0.1*G945/$F$920,"")</f>
        <v>0</v>
      </c>
      <c r="I945" s="47">
        <f>IF($E$920&lt;&gt;0,G945/$E$920,"")</f>
        <v>0</v>
      </c>
      <c r="J945" s="17"/>
    </row>
    <row r="947" spans="1:10">
      <c r="A947" s="4" t="s">
        <v>1595</v>
      </c>
      <c r="B947" s="38">
        <f>SUM($B$923:$B$945)</f>
        <v>0</v>
      </c>
      <c r="C947" s="38">
        <f>SUM($C$923:$C$945)</f>
        <v>0</v>
      </c>
      <c r="D947" s="38">
        <f>SUM($D$923:$D$945)</f>
        <v>0</v>
      </c>
      <c r="E947" s="47">
        <f>SUM($E$923:$E$945)</f>
        <v>0</v>
      </c>
      <c r="F947" s="38">
        <f>SUM(F$923:F$945)</f>
        <v>0</v>
      </c>
      <c r="G947" s="43">
        <f>SUM($G$923:$G$945)</f>
        <v>0</v>
      </c>
      <c r="H947" s="38">
        <f>SUM($H$923:$H$945)</f>
        <v>0</v>
      </c>
      <c r="I947" s="47">
        <f>SUM($I$923:$I$945)</f>
        <v>0</v>
      </c>
      <c r="J947" s="17"/>
    </row>
    <row r="949" spans="1:10" ht="21" customHeight="1">
      <c r="A949" s="1" t="s">
        <v>212</v>
      </c>
    </row>
    <row r="951" spans="1:10">
      <c r="B951" s="15" t="s">
        <v>242</v>
      </c>
      <c r="C951" s="15" t="s">
        <v>245</v>
      </c>
      <c r="D951" s="15" t="s">
        <v>248</v>
      </c>
      <c r="E951" s="15" t="s">
        <v>1576</v>
      </c>
      <c r="F951" s="15" t="s">
        <v>1577</v>
      </c>
    </row>
    <row r="952" spans="1:10">
      <c r="A952" s="4" t="s">
        <v>212</v>
      </c>
      <c r="B952" s="45">
        <f>'Loads'!B$363</f>
        <v>0</v>
      </c>
      <c r="C952" s="45">
        <f>'Loads'!E$363</f>
        <v>0</v>
      </c>
      <c r="D952" s="45">
        <f>'Loads'!H$363</f>
        <v>0</v>
      </c>
      <c r="E952" s="45">
        <f>'Multi'!B$157</f>
        <v>0</v>
      </c>
      <c r="F952" s="38">
        <f>IF(C952,E952/C952,"")</f>
        <v>0</v>
      </c>
      <c r="G952" s="17"/>
    </row>
    <row r="954" spans="1:10">
      <c r="B954" s="15" t="s">
        <v>1384</v>
      </c>
      <c r="C954" s="15" t="s">
        <v>1387</v>
      </c>
      <c r="D954" s="15" t="s">
        <v>1141</v>
      </c>
      <c r="E954" s="15" t="s">
        <v>1578</v>
      </c>
      <c r="F954" s="15" t="s">
        <v>1545</v>
      </c>
      <c r="G954" s="15" t="s">
        <v>1579</v>
      </c>
    </row>
    <row r="955" spans="1:10">
      <c r="A955" s="4" t="s">
        <v>483</v>
      </c>
      <c r="B955" s="39">
        <f>'Yard'!$C$52</f>
        <v>0</v>
      </c>
      <c r="C955" s="21"/>
      <c r="D955" s="39">
        <f>'Reactive'!$C$81</f>
        <v>0</v>
      </c>
      <c r="E955" s="43">
        <f>0.01*'Input'!$F$60*(C955*$C$952)+10*(B955*$B$952+D955*$D$952)</f>
        <v>0</v>
      </c>
      <c r="F955" s="38">
        <f>IF($E$952&lt;&gt;0,0.1*E955/$E$952,"")</f>
        <v>0</v>
      </c>
      <c r="G955" s="47">
        <f>IF($C$952&lt;&gt;0,E955/$C$952,"")</f>
        <v>0</v>
      </c>
      <c r="H955" s="17"/>
    </row>
    <row r="956" spans="1:10">
      <c r="A956" s="4" t="s">
        <v>484</v>
      </c>
      <c r="B956" s="39">
        <f>'Yard'!$D$52</f>
        <v>0</v>
      </c>
      <c r="C956" s="21"/>
      <c r="D956" s="39">
        <f>'Reactive'!$D$81</f>
        <v>0</v>
      </c>
      <c r="E956" s="43">
        <f>0.01*'Input'!$F$60*(C956*$C$952)+10*(B956*$B$952+D956*$D$952)</f>
        <v>0</v>
      </c>
      <c r="F956" s="38">
        <f>IF($E$952&lt;&gt;0,0.1*E956/$E$952,"")</f>
        <v>0</v>
      </c>
      <c r="G956" s="47">
        <f>IF($C$952&lt;&gt;0,E956/$C$952,"")</f>
        <v>0</v>
      </c>
      <c r="H956" s="17"/>
    </row>
    <row r="957" spans="1:10">
      <c r="A957" s="4" t="s">
        <v>485</v>
      </c>
      <c r="B957" s="39">
        <f>'Yard'!$E$52</f>
        <v>0</v>
      </c>
      <c r="C957" s="21"/>
      <c r="D957" s="39">
        <f>'Reactive'!$E$81</f>
        <v>0</v>
      </c>
      <c r="E957" s="43">
        <f>0.01*'Input'!$F$60*(C957*$C$952)+10*(B957*$B$952+D957*$D$952)</f>
        <v>0</v>
      </c>
      <c r="F957" s="38">
        <f>IF($E$952&lt;&gt;0,0.1*E957/$E$952,"")</f>
        <v>0</v>
      </c>
      <c r="G957" s="47">
        <f>IF($C$952&lt;&gt;0,E957/$C$952,"")</f>
        <v>0</v>
      </c>
      <c r="H957" s="17"/>
    </row>
    <row r="958" spans="1:10">
      <c r="A958" s="4" t="s">
        <v>486</v>
      </c>
      <c r="B958" s="39">
        <f>'Yard'!$F$52</f>
        <v>0</v>
      </c>
      <c r="C958" s="21"/>
      <c r="D958" s="39">
        <f>'Reactive'!$F$81</f>
        <v>0</v>
      </c>
      <c r="E958" s="43">
        <f>0.01*'Input'!$F$60*(C958*$C$952)+10*(B958*$B$952+D958*$D$952)</f>
        <v>0</v>
      </c>
      <c r="F958" s="38">
        <f>IF($E$952&lt;&gt;0,0.1*E958/$E$952,"")</f>
        <v>0</v>
      </c>
      <c r="G958" s="47">
        <f>IF($C$952&lt;&gt;0,E958/$C$952,"")</f>
        <v>0</v>
      </c>
      <c r="H958" s="17"/>
    </row>
    <row r="959" spans="1:10">
      <c r="A959" s="4" t="s">
        <v>487</v>
      </c>
      <c r="B959" s="39">
        <f>'Yard'!$G$52</f>
        <v>0</v>
      </c>
      <c r="C959" s="21"/>
      <c r="D959" s="39">
        <f>'Reactive'!$G$81</f>
        <v>0</v>
      </c>
      <c r="E959" s="43">
        <f>0.01*'Input'!$F$60*(C959*$C$952)+10*(B959*$B$952+D959*$D$952)</f>
        <v>0</v>
      </c>
      <c r="F959" s="38">
        <f>IF($E$952&lt;&gt;0,0.1*E959/$E$952,"")</f>
        <v>0</v>
      </c>
      <c r="G959" s="47">
        <f>IF($C$952&lt;&gt;0,E959/$C$952,"")</f>
        <v>0</v>
      </c>
      <c r="H959" s="17"/>
    </row>
    <row r="960" spans="1:10">
      <c r="A960" s="4" t="s">
        <v>488</v>
      </c>
      <c r="B960" s="39">
        <f>'Yard'!$H$52</f>
        <v>0</v>
      </c>
      <c r="C960" s="21"/>
      <c r="D960" s="39">
        <f>'Reactive'!$H$81</f>
        <v>0</v>
      </c>
      <c r="E960" s="43">
        <f>0.01*'Input'!$F$60*(C960*$C$952)+10*(B960*$B$952+D960*$D$952)</f>
        <v>0</v>
      </c>
      <c r="F960" s="38">
        <f>IF($E$952&lt;&gt;0,0.1*E960/$E$952,"")</f>
        <v>0</v>
      </c>
      <c r="G960" s="47">
        <f>IF($C$952&lt;&gt;0,E960/$C$952,"")</f>
        <v>0</v>
      </c>
      <c r="H960" s="17"/>
    </row>
    <row r="961" spans="1:8">
      <c r="A961" s="4" t="s">
        <v>489</v>
      </c>
      <c r="B961" s="39">
        <f>'Yard'!$I$52</f>
        <v>0</v>
      </c>
      <c r="C961" s="21"/>
      <c r="D961" s="39">
        <f>'Reactive'!$I$81</f>
        <v>0</v>
      </c>
      <c r="E961" s="43">
        <f>0.01*'Input'!$F$60*(C961*$C$952)+10*(B961*$B$952+D961*$D$952)</f>
        <v>0</v>
      </c>
      <c r="F961" s="38">
        <f>IF($E$952&lt;&gt;0,0.1*E961/$E$952,"")</f>
        <v>0</v>
      </c>
      <c r="G961" s="47">
        <f>IF($C$952&lt;&gt;0,E961/$C$952,"")</f>
        <v>0</v>
      </c>
      <c r="H961" s="17"/>
    </row>
    <row r="962" spans="1:8">
      <c r="A962" s="4" t="s">
        <v>490</v>
      </c>
      <c r="B962" s="39">
        <f>'Yard'!$J$52</f>
        <v>0</v>
      </c>
      <c r="C962" s="21"/>
      <c r="D962" s="39">
        <f>'Reactive'!$J$81</f>
        <v>0</v>
      </c>
      <c r="E962" s="43">
        <f>0.01*'Input'!$F$60*(C962*$C$952)+10*(B962*$B$952+D962*$D$952)</f>
        <v>0</v>
      </c>
      <c r="F962" s="38">
        <f>IF($E$952&lt;&gt;0,0.1*E962/$E$952,"")</f>
        <v>0</v>
      </c>
      <c r="G962" s="47">
        <f>IF($C$952&lt;&gt;0,E962/$C$952,"")</f>
        <v>0</v>
      </c>
      <c r="H962" s="17"/>
    </row>
    <row r="963" spans="1:8">
      <c r="A963" s="4" t="s">
        <v>1580</v>
      </c>
      <c r="B963" s="21"/>
      <c r="C963" s="49">
        <f>'SM'!$B$147</f>
        <v>0</v>
      </c>
      <c r="D963" s="21"/>
      <c r="E963" s="43">
        <f>0.01*'Input'!$F$60*(C963*$C$952)+10*(B963*$B$952+D963*$D$952)</f>
        <v>0</v>
      </c>
      <c r="F963" s="38">
        <f>IF($E$952&lt;&gt;0,0.1*E963/$E$952,"")</f>
        <v>0</v>
      </c>
      <c r="G963" s="47">
        <f>IF($C$952&lt;&gt;0,E963/$C$952,"")</f>
        <v>0</v>
      </c>
      <c r="H963" s="17"/>
    </row>
    <row r="964" spans="1:8">
      <c r="A964" s="4" t="s">
        <v>1581</v>
      </c>
      <c r="B964" s="21"/>
      <c r="C964" s="49">
        <f>'SM'!$C$147</f>
        <v>0</v>
      </c>
      <c r="D964" s="21"/>
      <c r="E964" s="43">
        <f>0.01*'Input'!$F$60*(C964*$C$952)+10*(B964*$B$952+D964*$D$952)</f>
        <v>0</v>
      </c>
      <c r="F964" s="38">
        <f>IF($E$952&lt;&gt;0,0.1*E964/$E$952,"")</f>
        <v>0</v>
      </c>
      <c r="G964" s="47">
        <f>IF($C$952&lt;&gt;0,E964/$C$952,"")</f>
        <v>0</v>
      </c>
      <c r="H964" s="17"/>
    </row>
    <row r="965" spans="1:8">
      <c r="A965" s="4" t="s">
        <v>1582</v>
      </c>
      <c r="B965" s="39">
        <f>'Yard'!$K$52</f>
        <v>0</v>
      </c>
      <c r="C965" s="21"/>
      <c r="D965" s="39">
        <f>'Reactive'!$K$81</f>
        <v>0</v>
      </c>
      <c r="E965" s="43">
        <f>0.01*'Input'!$F$60*(C965*$C$952)+10*(B965*$B$952+D965*$D$952)</f>
        <v>0</v>
      </c>
      <c r="F965" s="38">
        <f>IF($E$952&lt;&gt;0,0.1*E965/$E$952,"")</f>
        <v>0</v>
      </c>
      <c r="G965" s="47">
        <f>IF($C$952&lt;&gt;0,E965/$C$952,"")</f>
        <v>0</v>
      </c>
      <c r="H965" s="17"/>
    </row>
    <row r="966" spans="1:8">
      <c r="A966" s="4" t="s">
        <v>1583</v>
      </c>
      <c r="B966" s="39">
        <f>'Yard'!$L$52</f>
        <v>0</v>
      </c>
      <c r="C966" s="21"/>
      <c r="D966" s="39">
        <f>'Reactive'!$L$81</f>
        <v>0</v>
      </c>
      <c r="E966" s="43">
        <f>0.01*'Input'!$F$60*(C966*$C$952)+10*(B966*$B$952+D966*$D$952)</f>
        <v>0</v>
      </c>
      <c r="F966" s="38">
        <f>IF($E$952&lt;&gt;0,0.1*E966/$E$952,"")</f>
        <v>0</v>
      </c>
      <c r="G966" s="47">
        <f>IF($C$952&lt;&gt;0,E966/$C$952,"")</f>
        <v>0</v>
      </c>
      <c r="H966" s="17"/>
    </row>
    <row r="967" spans="1:8">
      <c r="A967" s="4" t="s">
        <v>1584</v>
      </c>
      <c r="B967" s="39">
        <f>'Yard'!$M$52</f>
        <v>0</v>
      </c>
      <c r="C967" s="21"/>
      <c r="D967" s="39">
        <f>'Reactive'!$M$81</f>
        <v>0</v>
      </c>
      <c r="E967" s="43">
        <f>0.01*'Input'!$F$60*(C967*$C$952)+10*(B967*$B$952+D967*$D$952)</f>
        <v>0</v>
      </c>
      <c r="F967" s="38">
        <f>IF($E$952&lt;&gt;0,0.1*E967/$E$952,"")</f>
        <v>0</v>
      </c>
      <c r="G967" s="47">
        <f>IF($C$952&lt;&gt;0,E967/$C$952,"")</f>
        <v>0</v>
      </c>
      <c r="H967" s="17"/>
    </row>
    <row r="968" spans="1:8">
      <c r="A968" s="4" t="s">
        <v>1585</v>
      </c>
      <c r="B968" s="39">
        <f>'Yard'!$N$52</f>
        <v>0</v>
      </c>
      <c r="C968" s="21"/>
      <c r="D968" s="39">
        <f>'Reactive'!$N$81</f>
        <v>0</v>
      </c>
      <c r="E968" s="43">
        <f>0.01*'Input'!$F$60*(C968*$C$952)+10*(B968*$B$952+D968*$D$952)</f>
        <v>0</v>
      </c>
      <c r="F968" s="38">
        <f>IF($E$952&lt;&gt;0,0.1*E968/$E$952,"")</f>
        <v>0</v>
      </c>
      <c r="G968" s="47">
        <f>IF($C$952&lt;&gt;0,E968/$C$952,"")</f>
        <v>0</v>
      </c>
      <c r="H968" s="17"/>
    </row>
    <row r="969" spans="1:8">
      <c r="A969" s="4" t="s">
        <v>1586</v>
      </c>
      <c r="B969" s="39">
        <f>'Yard'!$O$52</f>
        <v>0</v>
      </c>
      <c r="C969" s="21"/>
      <c r="D969" s="39">
        <f>'Reactive'!$O$81</f>
        <v>0</v>
      </c>
      <c r="E969" s="43">
        <f>0.01*'Input'!$F$60*(C969*$C$952)+10*(B969*$B$952+D969*$D$952)</f>
        <v>0</v>
      </c>
      <c r="F969" s="38">
        <f>IF($E$952&lt;&gt;0,0.1*E969/$E$952,"")</f>
        <v>0</v>
      </c>
      <c r="G969" s="47">
        <f>IF($C$952&lt;&gt;0,E969/$C$952,"")</f>
        <v>0</v>
      </c>
      <c r="H969" s="17"/>
    </row>
    <row r="970" spans="1:8">
      <c r="A970" s="4" t="s">
        <v>1587</v>
      </c>
      <c r="B970" s="39">
        <f>'Yard'!$P$52</f>
        <v>0</v>
      </c>
      <c r="C970" s="21"/>
      <c r="D970" s="39">
        <f>'Reactive'!$P$81</f>
        <v>0</v>
      </c>
      <c r="E970" s="43">
        <f>0.01*'Input'!$F$60*(C970*$C$952)+10*(B970*$B$952+D970*$D$952)</f>
        <v>0</v>
      </c>
      <c r="F970" s="38">
        <f>IF($E$952&lt;&gt;0,0.1*E970/$E$952,"")</f>
        <v>0</v>
      </c>
      <c r="G970" s="47">
        <f>IF($C$952&lt;&gt;0,E970/$C$952,"")</f>
        <v>0</v>
      </c>
      <c r="H970" s="17"/>
    </row>
    <row r="971" spans="1:8">
      <c r="A971" s="4" t="s">
        <v>1588</v>
      </c>
      <c r="B971" s="39">
        <f>'Yard'!$Q$52</f>
        <v>0</v>
      </c>
      <c r="C971" s="21"/>
      <c r="D971" s="39">
        <f>'Reactive'!$Q$81</f>
        <v>0</v>
      </c>
      <c r="E971" s="43">
        <f>0.01*'Input'!$F$60*(C971*$C$952)+10*(B971*$B$952+D971*$D$952)</f>
        <v>0</v>
      </c>
      <c r="F971" s="38">
        <f>IF($E$952&lt;&gt;0,0.1*E971/$E$952,"")</f>
        <v>0</v>
      </c>
      <c r="G971" s="47">
        <f>IF($C$952&lt;&gt;0,E971/$C$952,"")</f>
        <v>0</v>
      </c>
      <c r="H971" s="17"/>
    </row>
    <row r="972" spans="1:8">
      <c r="A972" s="4" t="s">
        <v>1589</v>
      </c>
      <c r="B972" s="39">
        <f>'Yard'!$R$52</f>
        <v>0</v>
      </c>
      <c r="C972" s="21"/>
      <c r="D972" s="39">
        <f>'Reactive'!$R$81</f>
        <v>0</v>
      </c>
      <c r="E972" s="43">
        <f>0.01*'Input'!$F$60*(C972*$C$952)+10*(B972*$B$952+D972*$D$952)</f>
        <v>0</v>
      </c>
      <c r="F972" s="38">
        <f>IF($E$952&lt;&gt;0,0.1*E972/$E$952,"")</f>
        <v>0</v>
      </c>
      <c r="G972" s="47">
        <f>IF($C$952&lt;&gt;0,E972/$C$952,"")</f>
        <v>0</v>
      </c>
      <c r="H972" s="17"/>
    </row>
    <row r="973" spans="1:8">
      <c r="A973" s="4" t="s">
        <v>1590</v>
      </c>
      <c r="B973" s="39">
        <f>'Yard'!$S$52</f>
        <v>0</v>
      </c>
      <c r="C973" s="21"/>
      <c r="D973" s="39">
        <f>'Reactive'!$S$81</f>
        <v>0</v>
      </c>
      <c r="E973" s="43">
        <f>0.01*'Input'!$F$60*(C973*$C$952)+10*(B973*$B$952+D973*$D$952)</f>
        <v>0</v>
      </c>
      <c r="F973" s="38">
        <f>IF($E$952&lt;&gt;0,0.1*E973/$E$952,"")</f>
        <v>0</v>
      </c>
      <c r="G973" s="47">
        <f>IF($C$952&lt;&gt;0,E973/$C$952,"")</f>
        <v>0</v>
      </c>
      <c r="H973" s="17"/>
    </row>
    <row r="974" spans="1:8">
      <c r="A974" s="4" t="s">
        <v>1591</v>
      </c>
      <c r="B974" s="21"/>
      <c r="C974" s="49">
        <f>'Otex'!$B$150</f>
        <v>0</v>
      </c>
      <c r="D974" s="21"/>
      <c r="E974" s="43">
        <f>0.01*'Input'!$F$60*(C974*$C$952)+10*(B974*$B$952+D974*$D$952)</f>
        <v>0</v>
      </c>
      <c r="F974" s="38">
        <f>IF($E$952&lt;&gt;0,0.1*E974/$E$952,"")</f>
        <v>0</v>
      </c>
      <c r="G974" s="47">
        <f>IF($C$952&lt;&gt;0,E974/$C$952,"")</f>
        <v>0</v>
      </c>
      <c r="H974" s="17"/>
    </row>
    <row r="975" spans="1:8">
      <c r="A975" s="4" t="s">
        <v>1592</v>
      </c>
      <c r="B975" s="21"/>
      <c r="C975" s="49">
        <f>'Otex'!$C$150</f>
        <v>0</v>
      </c>
      <c r="D975" s="21"/>
      <c r="E975" s="43">
        <f>0.01*'Input'!$F$60*(C975*$C$952)+10*(B975*$B$952+D975*$D$952)</f>
        <v>0</v>
      </c>
      <c r="F975" s="38">
        <f>IF($E$952&lt;&gt;0,0.1*E975/$E$952,"")</f>
        <v>0</v>
      </c>
      <c r="G975" s="47">
        <f>IF($C$952&lt;&gt;0,E975/$C$952,"")</f>
        <v>0</v>
      </c>
      <c r="H975" s="17"/>
    </row>
    <row r="976" spans="1:8">
      <c r="A976" s="4" t="s">
        <v>1593</v>
      </c>
      <c r="B976" s="39">
        <f>'Adder'!$B$294</f>
        <v>0</v>
      </c>
      <c r="C976" s="21"/>
      <c r="D976" s="21"/>
      <c r="E976" s="43">
        <f>0.01*'Input'!$F$60*(C976*$C$952)+10*(B976*$B$952+D976*$D$952)</f>
        <v>0</v>
      </c>
      <c r="F976" s="38">
        <f>IF($E$952&lt;&gt;0,0.1*E976/$E$952,"")</f>
        <v>0</v>
      </c>
      <c r="G976" s="47">
        <f>IF($C$952&lt;&gt;0,E976/$C$952,"")</f>
        <v>0</v>
      </c>
      <c r="H976" s="17"/>
    </row>
    <row r="977" spans="1:8">
      <c r="A977" s="4" t="s">
        <v>1594</v>
      </c>
      <c r="B977" s="39">
        <f>'Adjust'!$B$107</f>
        <v>0</v>
      </c>
      <c r="C977" s="49">
        <f>'Adjust'!$E$107</f>
        <v>0</v>
      </c>
      <c r="D977" s="39">
        <f>'Adjust'!$H$107</f>
        <v>0</v>
      </c>
      <c r="E977" s="43">
        <f>0.01*'Input'!$F$60*(C977*$C$952)+10*(B977*$B$952+D977*$D$952)</f>
        <v>0</v>
      </c>
      <c r="F977" s="38">
        <f>IF($E$952&lt;&gt;0,0.1*E977/$E$952,"")</f>
        <v>0</v>
      </c>
      <c r="G977" s="47">
        <f>IF($C$952&lt;&gt;0,E977/$C$952,"")</f>
        <v>0</v>
      </c>
      <c r="H977" s="17"/>
    </row>
    <row r="979" spans="1:8">
      <c r="A979" s="4" t="s">
        <v>1595</v>
      </c>
      <c r="B979" s="38">
        <f>SUM($B$955:$B$977)</f>
        <v>0</v>
      </c>
      <c r="C979" s="47">
        <f>SUM($C$955:$C$977)</f>
        <v>0</v>
      </c>
      <c r="D979" s="38">
        <f>SUM($D$955:$D$977)</f>
        <v>0</v>
      </c>
      <c r="E979" s="43">
        <f>SUM($E$955:$E$977)</f>
        <v>0</v>
      </c>
      <c r="F979" s="38">
        <f>SUM($F$955:$F$977)</f>
        <v>0</v>
      </c>
      <c r="G979" s="47">
        <f>SUM($G$955:$G$977)</f>
        <v>0</v>
      </c>
      <c r="H979" s="17"/>
    </row>
    <row r="981" spans="1:8" ht="21" customHeight="1">
      <c r="A981" s="1" t="s">
        <v>213</v>
      </c>
    </row>
    <row r="983" spans="1:8">
      <c r="B983" s="15" t="s">
        <v>242</v>
      </c>
      <c r="C983" s="15" t="s">
        <v>245</v>
      </c>
      <c r="D983" s="15" t="s">
        <v>1576</v>
      </c>
      <c r="E983" s="15" t="s">
        <v>1577</v>
      </c>
    </row>
    <row r="984" spans="1:8">
      <c r="A984" s="4" t="s">
        <v>213</v>
      </c>
      <c r="B984" s="45">
        <f>'Loads'!B$364</f>
        <v>0</v>
      </c>
      <c r="C984" s="45">
        <f>'Loads'!E$364</f>
        <v>0</v>
      </c>
      <c r="D984" s="45">
        <f>'Multi'!B$158</f>
        <v>0</v>
      </c>
      <c r="E984" s="38">
        <f>IF(C984,D984/C984,"")</f>
        <v>0</v>
      </c>
      <c r="F984" s="17"/>
    </row>
    <row r="986" spans="1:8">
      <c r="B986" s="15" t="s">
        <v>1384</v>
      </c>
      <c r="C986" s="15" t="s">
        <v>1387</v>
      </c>
      <c r="D986" s="15" t="s">
        <v>1578</v>
      </c>
      <c r="E986" s="15" t="s">
        <v>1545</v>
      </c>
      <c r="F986" s="15" t="s">
        <v>1579</v>
      </c>
    </row>
    <row r="987" spans="1:8">
      <c r="A987" s="4" t="s">
        <v>483</v>
      </c>
      <c r="B987" s="39">
        <f>'Yard'!$C$53</f>
        <v>0</v>
      </c>
      <c r="C987" s="21"/>
      <c r="D987" s="43">
        <f>0.01*'Input'!$F$60*(C987*$C$984)+10*(B987*$B$984)</f>
        <v>0</v>
      </c>
      <c r="E987" s="38">
        <f>IF($D$984&lt;&gt;0,0.1*D987/$D$984,"")</f>
        <v>0</v>
      </c>
      <c r="F987" s="47">
        <f>IF($C$984&lt;&gt;0,D987/$C$984,"")</f>
        <v>0</v>
      </c>
      <c r="G987" s="17"/>
    </row>
    <row r="988" spans="1:8">
      <c r="A988" s="4" t="s">
        <v>484</v>
      </c>
      <c r="B988" s="39">
        <f>'Yard'!$D$53</f>
        <v>0</v>
      </c>
      <c r="C988" s="21"/>
      <c r="D988" s="43">
        <f>0.01*'Input'!$F$60*(C988*$C$984)+10*(B988*$B$984)</f>
        <v>0</v>
      </c>
      <c r="E988" s="38">
        <f>IF($D$984&lt;&gt;0,0.1*D988/$D$984,"")</f>
        <v>0</v>
      </c>
      <c r="F988" s="47">
        <f>IF($C$984&lt;&gt;0,D988/$C$984,"")</f>
        <v>0</v>
      </c>
      <c r="G988" s="17"/>
    </row>
    <row r="989" spans="1:8">
      <c r="A989" s="4" t="s">
        <v>485</v>
      </c>
      <c r="B989" s="39">
        <f>'Yard'!$E$53</f>
        <v>0</v>
      </c>
      <c r="C989" s="21"/>
      <c r="D989" s="43">
        <f>0.01*'Input'!$F$60*(C989*$C$984)+10*(B989*$B$984)</f>
        <v>0</v>
      </c>
      <c r="E989" s="38">
        <f>IF($D$984&lt;&gt;0,0.1*D989/$D$984,"")</f>
        <v>0</v>
      </c>
      <c r="F989" s="47">
        <f>IF($C$984&lt;&gt;0,D989/$C$984,"")</f>
        <v>0</v>
      </c>
      <c r="G989" s="17"/>
    </row>
    <row r="990" spans="1:8">
      <c r="A990" s="4" t="s">
        <v>486</v>
      </c>
      <c r="B990" s="39">
        <f>'Yard'!$F$53</f>
        <v>0</v>
      </c>
      <c r="C990" s="21"/>
      <c r="D990" s="43">
        <f>0.01*'Input'!$F$60*(C990*$C$984)+10*(B990*$B$984)</f>
        <v>0</v>
      </c>
      <c r="E990" s="38">
        <f>IF($D$984&lt;&gt;0,0.1*D990/$D$984,"")</f>
        <v>0</v>
      </c>
      <c r="F990" s="47">
        <f>IF($C$984&lt;&gt;0,D990/$C$984,"")</f>
        <v>0</v>
      </c>
      <c r="G990" s="17"/>
    </row>
    <row r="991" spans="1:8">
      <c r="A991" s="4" t="s">
        <v>487</v>
      </c>
      <c r="B991" s="39">
        <f>'Yard'!$G$53</f>
        <v>0</v>
      </c>
      <c r="C991" s="21"/>
      <c r="D991" s="43">
        <f>0.01*'Input'!$F$60*(C991*$C$984)+10*(B991*$B$984)</f>
        <v>0</v>
      </c>
      <c r="E991" s="38">
        <f>IF($D$984&lt;&gt;0,0.1*D991/$D$984,"")</f>
        <v>0</v>
      </c>
      <c r="F991" s="47">
        <f>IF($C$984&lt;&gt;0,D991/$C$984,"")</f>
        <v>0</v>
      </c>
      <c r="G991" s="17"/>
    </row>
    <row r="992" spans="1:8">
      <c r="A992" s="4" t="s">
        <v>488</v>
      </c>
      <c r="B992" s="39">
        <f>'Yard'!$H$53</f>
        <v>0</v>
      </c>
      <c r="C992" s="21"/>
      <c r="D992" s="43">
        <f>0.01*'Input'!$F$60*(C992*$C$984)+10*(B992*$B$984)</f>
        <v>0</v>
      </c>
      <c r="E992" s="38">
        <f>IF($D$984&lt;&gt;0,0.1*D992/$D$984,"")</f>
        <v>0</v>
      </c>
      <c r="F992" s="47">
        <f>IF($C$984&lt;&gt;0,D992/$C$984,"")</f>
        <v>0</v>
      </c>
      <c r="G992" s="17"/>
    </row>
    <row r="993" spans="1:7">
      <c r="A993" s="4" t="s">
        <v>489</v>
      </c>
      <c r="B993" s="39">
        <f>'Yard'!$I$53</f>
        <v>0</v>
      </c>
      <c r="C993" s="21"/>
      <c r="D993" s="43">
        <f>0.01*'Input'!$F$60*(C993*$C$984)+10*(B993*$B$984)</f>
        <v>0</v>
      </c>
      <c r="E993" s="38">
        <f>IF($D$984&lt;&gt;0,0.1*D993/$D$984,"")</f>
        <v>0</v>
      </c>
      <c r="F993" s="47">
        <f>IF($C$984&lt;&gt;0,D993/$C$984,"")</f>
        <v>0</v>
      </c>
      <c r="G993" s="17"/>
    </row>
    <row r="994" spans="1:7">
      <c r="A994" s="4" t="s">
        <v>490</v>
      </c>
      <c r="B994" s="39">
        <f>'Yard'!$J$53</f>
        <v>0</v>
      </c>
      <c r="C994" s="21"/>
      <c r="D994" s="43">
        <f>0.01*'Input'!$F$60*(C994*$C$984)+10*(B994*$B$984)</f>
        <v>0</v>
      </c>
      <c r="E994" s="38">
        <f>IF($D$984&lt;&gt;0,0.1*D994/$D$984,"")</f>
        <v>0</v>
      </c>
      <c r="F994" s="47">
        <f>IF($C$984&lt;&gt;0,D994/$C$984,"")</f>
        <v>0</v>
      </c>
      <c r="G994" s="17"/>
    </row>
    <row r="995" spans="1:7">
      <c r="A995" s="4" t="s">
        <v>1580</v>
      </c>
      <c r="B995" s="21"/>
      <c r="C995" s="49">
        <f>'SM'!$B$148</f>
        <v>0</v>
      </c>
      <c r="D995" s="43">
        <f>0.01*'Input'!$F$60*(C995*$C$984)+10*(B995*$B$984)</f>
        <v>0</v>
      </c>
      <c r="E995" s="38">
        <f>IF($D$984&lt;&gt;0,0.1*D995/$D$984,"")</f>
        <v>0</v>
      </c>
      <c r="F995" s="47">
        <f>IF($C$984&lt;&gt;0,D995/$C$984,"")</f>
        <v>0</v>
      </c>
      <c r="G995" s="17"/>
    </row>
    <row r="996" spans="1:7">
      <c r="A996" s="4" t="s">
        <v>1581</v>
      </c>
      <c r="B996" s="21"/>
      <c r="C996" s="49">
        <f>'SM'!$C$148</f>
        <v>0</v>
      </c>
      <c r="D996" s="43">
        <f>0.01*'Input'!$F$60*(C996*$C$984)+10*(B996*$B$984)</f>
        <v>0</v>
      </c>
      <c r="E996" s="38">
        <f>IF($D$984&lt;&gt;0,0.1*D996/$D$984,"")</f>
        <v>0</v>
      </c>
      <c r="F996" s="47">
        <f>IF($C$984&lt;&gt;0,D996/$C$984,"")</f>
        <v>0</v>
      </c>
      <c r="G996" s="17"/>
    </row>
    <row r="997" spans="1:7">
      <c r="A997" s="4" t="s">
        <v>1582</v>
      </c>
      <c r="B997" s="39">
        <f>'Yard'!$K$53</f>
        <v>0</v>
      </c>
      <c r="C997" s="21"/>
      <c r="D997" s="43">
        <f>0.01*'Input'!$F$60*(C997*$C$984)+10*(B997*$B$984)</f>
        <v>0</v>
      </c>
      <c r="E997" s="38">
        <f>IF($D$984&lt;&gt;0,0.1*D997/$D$984,"")</f>
        <v>0</v>
      </c>
      <c r="F997" s="47">
        <f>IF($C$984&lt;&gt;0,D997/$C$984,"")</f>
        <v>0</v>
      </c>
      <c r="G997" s="17"/>
    </row>
    <row r="998" spans="1:7">
      <c r="A998" s="4" t="s">
        <v>1583</v>
      </c>
      <c r="B998" s="39">
        <f>'Yard'!$L$53</f>
        <v>0</v>
      </c>
      <c r="C998" s="21"/>
      <c r="D998" s="43">
        <f>0.01*'Input'!$F$60*(C998*$C$984)+10*(B998*$B$984)</f>
        <v>0</v>
      </c>
      <c r="E998" s="38">
        <f>IF($D$984&lt;&gt;0,0.1*D998/$D$984,"")</f>
        <v>0</v>
      </c>
      <c r="F998" s="47">
        <f>IF($C$984&lt;&gt;0,D998/$C$984,"")</f>
        <v>0</v>
      </c>
      <c r="G998" s="17"/>
    </row>
    <row r="999" spans="1:7">
      <c r="A999" s="4" t="s">
        <v>1584</v>
      </c>
      <c r="B999" s="39">
        <f>'Yard'!$M$53</f>
        <v>0</v>
      </c>
      <c r="C999" s="21"/>
      <c r="D999" s="43">
        <f>0.01*'Input'!$F$60*(C999*$C$984)+10*(B999*$B$984)</f>
        <v>0</v>
      </c>
      <c r="E999" s="38">
        <f>IF($D$984&lt;&gt;0,0.1*D999/$D$984,"")</f>
        <v>0</v>
      </c>
      <c r="F999" s="47">
        <f>IF($C$984&lt;&gt;0,D999/$C$984,"")</f>
        <v>0</v>
      </c>
      <c r="G999" s="17"/>
    </row>
    <row r="1000" spans="1:7">
      <c r="A1000" s="4" t="s">
        <v>1585</v>
      </c>
      <c r="B1000" s="39">
        <f>'Yard'!$N$53</f>
        <v>0</v>
      </c>
      <c r="C1000" s="21"/>
      <c r="D1000" s="43">
        <f>0.01*'Input'!$F$60*(C1000*$C$984)+10*(B1000*$B$984)</f>
        <v>0</v>
      </c>
      <c r="E1000" s="38">
        <f>IF($D$984&lt;&gt;0,0.1*D1000/$D$984,"")</f>
        <v>0</v>
      </c>
      <c r="F1000" s="47">
        <f>IF($C$984&lt;&gt;0,D1000/$C$984,"")</f>
        <v>0</v>
      </c>
      <c r="G1000" s="17"/>
    </row>
    <row r="1001" spans="1:7">
      <c r="A1001" s="4" t="s">
        <v>1586</v>
      </c>
      <c r="B1001" s="39">
        <f>'Yard'!$O$53</f>
        <v>0</v>
      </c>
      <c r="C1001" s="21"/>
      <c r="D1001" s="43">
        <f>0.01*'Input'!$F$60*(C1001*$C$984)+10*(B1001*$B$984)</f>
        <v>0</v>
      </c>
      <c r="E1001" s="38">
        <f>IF($D$984&lt;&gt;0,0.1*D1001/$D$984,"")</f>
        <v>0</v>
      </c>
      <c r="F1001" s="47">
        <f>IF($C$984&lt;&gt;0,D1001/$C$984,"")</f>
        <v>0</v>
      </c>
      <c r="G1001" s="17"/>
    </row>
    <row r="1002" spans="1:7">
      <c r="A1002" s="4" t="s">
        <v>1587</v>
      </c>
      <c r="B1002" s="39">
        <f>'Yard'!$P$53</f>
        <v>0</v>
      </c>
      <c r="C1002" s="21"/>
      <c r="D1002" s="43">
        <f>0.01*'Input'!$F$60*(C1002*$C$984)+10*(B1002*$B$984)</f>
        <v>0</v>
      </c>
      <c r="E1002" s="38">
        <f>IF($D$984&lt;&gt;0,0.1*D1002/$D$984,"")</f>
        <v>0</v>
      </c>
      <c r="F1002" s="47">
        <f>IF($C$984&lt;&gt;0,D1002/$C$984,"")</f>
        <v>0</v>
      </c>
      <c r="G1002" s="17"/>
    </row>
    <row r="1003" spans="1:7">
      <c r="A1003" s="4" t="s">
        <v>1588</v>
      </c>
      <c r="B1003" s="39">
        <f>'Yard'!$Q$53</f>
        <v>0</v>
      </c>
      <c r="C1003" s="21"/>
      <c r="D1003" s="43">
        <f>0.01*'Input'!$F$60*(C1003*$C$984)+10*(B1003*$B$984)</f>
        <v>0</v>
      </c>
      <c r="E1003" s="38">
        <f>IF($D$984&lt;&gt;0,0.1*D1003/$D$984,"")</f>
        <v>0</v>
      </c>
      <c r="F1003" s="47">
        <f>IF($C$984&lt;&gt;0,D1003/$C$984,"")</f>
        <v>0</v>
      </c>
      <c r="G1003" s="17"/>
    </row>
    <row r="1004" spans="1:7">
      <c r="A1004" s="4" t="s">
        <v>1589</v>
      </c>
      <c r="B1004" s="39">
        <f>'Yard'!$R$53</f>
        <v>0</v>
      </c>
      <c r="C1004" s="21"/>
      <c r="D1004" s="43">
        <f>0.01*'Input'!$F$60*(C1004*$C$984)+10*(B1004*$B$984)</f>
        <v>0</v>
      </c>
      <c r="E1004" s="38">
        <f>IF($D$984&lt;&gt;0,0.1*D1004/$D$984,"")</f>
        <v>0</v>
      </c>
      <c r="F1004" s="47">
        <f>IF($C$984&lt;&gt;0,D1004/$C$984,"")</f>
        <v>0</v>
      </c>
      <c r="G1004" s="17"/>
    </row>
    <row r="1005" spans="1:7">
      <c r="A1005" s="4" t="s">
        <v>1590</v>
      </c>
      <c r="B1005" s="39">
        <f>'Yard'!$S$53</f>
        <v>0</v>
      </c>
      <c r="C1005" s="21"/>
      <c r="D1005" s="43">
        <f>0.01*'Input'!$F$60*(C1005*$C$984)+10*(B1005*$B$984)</f>
        <v>0</v>
      </c>
      <c r="E1005" s="38">
        <f>IF($D$984&lt;&gt;0,0.1*D1005/$D$984,"")</f>
        <v>0</v>
      </c>
      <c r="F1005" s="47">
        <f>IF($C$984&lt;&gt;0,D1005/$C$984,"")</f>
        <v>0</v>
      </c>
      <c r="G1005" s="17"/>
    </row>
    <row r="1006" spans="1:7">
      <c r="A1006" s="4" t="s">
        <v>1591</v>
      </c>
      <c r="B1006" s="21"/>
      <c r="C1006" s="49">
        <f>'Otex'!$B$151</f>
        <v>0</v>
      </c>
      <c r="D1006" s="43">
        <f>0.01*'Input'!$F$60*(C1006*$C$984)+10*(B1006*$B$984)</f>
        <v>0</v>
      </c>
      <c r="E1006" s="38">
        <f>IF($D$984&lt;&gt;0,0.1*D1006/$D$984,"")</f>
        <v>0</v>
      </c>
      <c r="F1006" s="47">
        <f>IF($C$984&lt;&gt;0,D1006/$C$984,"")</f>
        <v>0</v>
      </c>
      <c r="G1006" s="17"/>
    </row>
    <row r="1007" spans="1:7">
      <c r="A1007" s="4" t="s">
        <v>1592</v>
      </c>
      <c r="B1007" s="21"/>
      <c r="C1007" s="49">
        <f>'Otex'!$C$151</f>
        <v>0</v>
      </c>
      <c r="D1007" s="43">
        <f>0.01*'Input'!$F$60*(C1007*$C$984)+10*(B1007*$B$984)</f>
        <v>0</v>
      </c>
      <c r="E1007" s="38">
        <f>IF($D$984&lt;&gt;0,0.1*D1007/$D$984,"")</f>
        <v>0</v>
      </c>
      <c r="F1007" s="47">
        <f>IF($C$984&lt;&gt;0,D1007/$C$984,"")</f>
        <v>0</v>
      </c>
      <c r="G1007" s="17"/>
    </row>
    <row r="1008" spans="1:7">
      <c r="A1008" s="4" t="s">
        <v>1593</v>
      </c>
      <c r="B1008" s="39">
        <f>'Adder'!$B$295</f>
        <v>0</v>
      </c>
      <c r="C1008" s="21"/>
      <c r="D1008" s="43">
        <f>0.01*'Input'!$F$60*(C1008*$C$984)+10*(B1008*$B$984)</f>
        <v>0</v>
      </c>
      <c r="E1008" s="38">
        <f>IF($D$984&lt;&gt;0,0.1*D1008/$D$984,"")</f>
        <v>0</v>
      </c>
      <c r="F1008" s="47">
        <f>IF($C$984&lt;&gt;0,D1008/$C$984,"")</f>
        <v>0</v>
      </c>
      <c r="G1008" s="17"/>
    </row>
    <row r="1009" spans="1:11">
      <c r="A1009" s="4" t="s">
        <v>1594</v>
      </c>
      <c r="B1009" s="39">
        <f>'Adjust'!$B$108</f>
        <v>0</v>
      </c>
      <c r="C1009" s="49">
        <f>'Adjust'!$E$108</f>
        <v>0</v>
      </c>
      <c r="D1009" s="43">
        <f>0.01*'Input'!$F$60*(C1009*$C$984)+10*(B1009*$B$984)</f>
        <v>0</v>
      </c>
      <c r="E1009" s="38">
        <f>IF($D$984&lt;&gt;0,0.1*D1009/$D$984,"")</f>
        <v>0</v>
      </c>
      <c r="F1009" s="47">
        <f>IF($C$984&lt;&gt;0,D1009/$C$984,"")</f>
        <v>0</v>
      </c>
      <c r="G1009" s="17"/>
    </row>
    <row r="1011" spans="1:11">
      <c r="A1011" s="4" t="s">
        <v>1595</v>
      </c>
      <c r="B1011" s="38">
        <f>SUM($B$987:$B$1009)</f>
        <v>0</v>
      </c>
      <c r="C1011" s="47">
        <f>SUM($C$987:$C$1009)</f>
        <v>0</v>
      </c>
      <c r="D1011" s="43">
        <f>SUM($D$987:$D$1009)</f>
        <v>0</v>
      </c>
      <c r="E1011" s="38">
        <f>SUM($E$987:$E$1009)</f>
        <v>0</v>
      </c>
      <c r="F1011" s="47">
        <f>SUM($F$987:$F$1009)</f>
        <v>0</v>
      </c>
      <c r="G1011" s="17"/>
    </row>
    <row r="1013" spans="1:11" ht="21" customHeight="1">
      <c r="A1013" s="1" t="s">
        <v>214</v>
      </c>
    </row>
    <row r="1015" spans="1:11">
      <c r="B1015" s="15" t="s">
        <v>242</v>
      </c>
      <c r="C1015" s="15" t="s">
        <v>243</v>
      </c>
      <c r="D1015" s="15" t="s">
        <v>244</v>
      </c>
      <c r="E1015" s="15" t="s">
        <v>245</v>
      </c>
      <c r="F1015" s="15" t="s">
        <v>248</v>
      </c>
      <c r="G1015" s="15" t="s">
        <v>1576</v>
      </c>
      <c r="H1015" s="15" t="s">
        <v>1577</v>
      </c>
    </row>
    <row r="1016" spans="1:11">
      <c r="A1016" s="4" t="s">
        <v>214</v>
      </c>
      <c r="B1016" s="45">
        <f>'Loads'!B$365</f>
        <v>0</v>
      </c>
      <c r="C1016" s="45">
        <f>'Loads'!C$365</f>
        <v>0</v>
      </c>
      <c r="D1016" s="45">
        <f>'Loads'!D$365</f>
        <v>0</v>
      </c>
      <c r="E1016" s="45">
        <f>'Loads'!E$365</f>
        <v>0</v>
      </c>
      <c r="F1016" s="45">
        <f>'Loads'!H$365</f>
        <v>0</v>
      </c>
      <c r="G1016" s="45">
        <f>'Multi'!B$159</f>
        <v>0</v>
      </c>
      <c r="H1016" s="38">
        <f>IF(E1016,G1016/E1016,"")</f>
        <v>0</v>
      </c>
      <c r="I1016" s="17"/>
    </row>
    <row r="1018" spans="1:11">
      <c r="B1018" s="15" t="s">
        <v>1384</v>
      </c>
      <c r="C1018" s="15" t="s">
        <v>1385</v>
      </c>
      <c r="D1018" s="15" t="s">
        <v>1386</v>
      </c>
      <c r="E1018" s="15" t="s">
        <v>1387</v>
      </c>
      <c r="F1018" s="15" t="s">
        <v>1141</v>
      </c>
      <c r="G1018" s="15" t="s">
        <v>1547</v>
      </c>
      <c r="H1018" s="15" t="s">
        <v>1578</v>
      </c>
      <c r="I1018" s="15" t="s">
        <v>1545</v>
      </c>
      <c r="J1018" s="15" t="s">
        <v>1579</v>
      </c>
    </row>
    <row r="1019" spans="1:11">
      <c r="A1019" s="4" t="s">
        <v>483</v>
      </c>
      <c r="B1019" s="39">
        <f>'Yard'!$C$90</f>
        <v>0</v>
      </c>
      <c r="C1019" s="39">
        <f>'Yard'!$C$118</f>
        <v>0</v>
      </c>
      <c r="D1019" s="39">
        <f>'Yard'!$C$141</f>
        <v>0</v>
      </c>
      <c r="E1019" s="21"/>
      <c r="F1019" s="39">
        <f>'Reactive'!$C$82</f>
        <v>0</v>
      </c>
      <c r="G1019" s="38">
        <f>IF(G$1016&lt;&gt;0,(($B1019*B$1016+$C1019*C$1016+$D1019*D$1016+$F1019*F$1016))/G$1016,0)</f>
        <v>0</v>
      </c>
      <c r="H1019" s="43">
        <f>0.01*'Input'!$F$60*(E1019*$E$1016)+10*(B1019*$B$1016+C1019*$C$1016+D1019*$D$1016+F1019*$F$1016)</f>
        <v>0</v>
      </c>
      <c r="I1019" s="38">
        <f>IF($G$1016&lt;&gt;0,0.1*H1019/$G$1016,"")</f>
        <v>0</v>
      </c>
      <c r="J1019" s="47">
        <f>IF($E$1016&lt;&gt;0,H1019/$E$1016,"")</f>
        <v>0</v>
      </c>
      <c r="K1019" s="17"/>
    </row>
    <row r="1020" spans="1:11">
      <c r="A1020" s="4" t="s">
        <v>484</v>
      </c>
      <c r="B1020" s="39">
        <f>'Yard'!$D$90</f>
        <v>0</v>
      </c>
      <c r="C1020" s="39">
        <f>'Yard'!$D$118</f>
        <v>0</v>
      </c>
      <c r="D1020" s="39">
        <f>'Yard'!$D$141</f>
        <v>0</v>
      </c>
      <c r="E1020" s="21"/>
      <c r="F1020" s="39">
        <f>'Reactive'!$D$82</f>
        <v>0</v>
      </c>
      <c r="G1020" s="38">
        <f>IF(G$1016&lt;&gt;0,(($B1020*B$1016+$C1020*C$1016+$D1020*D$1016+$F1020*F$1016))/G$1016,0)</f>
        <v>0</v>
      </c>
      <c r="H1020" s="43">
        <f>0.01*'Input'!$F$60*(E1020*$E$1016)+10*(B1020*$B$1016+C1020*$C$1016+D1020*$D$1016+F1020*$F$1016)</f>
        <v>0</v>
      </c>
      <c r="I1020" s="38">
        <f>IF($G$1016&lt;&gt;0,0.1*H1020/$G$1016,"")</f>
        <v>0</v>
      </c>
      <c r="J1020" s="47">
        <f>IF($E$1016&lt;&gt;0,H1020/$E$1016,"")</f>
        <v>0</v>
      </c>
      <c r="K1020" s="17"/>
    </row>
    <row r="1021" spans="1:11">
      <c r="A1021" s="4" t="s">
        <v>485</v>
      </c>
      <c r="B1021" s="39">
        <f>'Yard'!$E$90</f>
        <v>0</v>
      </c>
      <c r="C1021" s="39">
        <f>'Yard'!$E$118</f>
        <v>0</v>
      </c>
      <c r="D1021" s="39">
        <f>'Yard'!$E$141</f>
        <v>0</v>
      </c>
      <c r="E1021" s="21"/>
      <c r="F1021" s="39">
        <f>'Reactive'!$E$82</f>
        <v>0</v>
      </c>
      <c r="G1021" s="38">
        <f>IF(G$1016&lt;&gt;0,(($B1021*B$1016+$C1021*C$1016+$D1021*D$1016+$F1021*F$1016))/G$1016,0)</f>
        <v>0</v>
      </c>
      <c r="H1021" s="43">
        <f>0.01*'Input'!$F$60*(E1021*$E$1016)+10*(B1021*$B$1016+C1021*$C$1016+D1021*$D$1016+F1021*$F$1016)</f>
        <v>0</v>
      </c>
      <c r="I1021" s="38">
        <f>IF($G$1016&lt;&gt;0,0.1*H1021/$G$1016,"")</f>
        <v>0</v>
      </c>
      <c r="J1021" s="47">
        <f>IF($E$1016&lt;&gt;0,H1021/$E$1016,"")</f>
        <v>0</v>
      </c>
      <c r="K1021" s="17"/>
    </row>
    <row r="1022" spans="1:11">
      <c r="A1022" s="4" t="s">
        <v>486</v>
      </c>
      <c r="B1022" s="39">
        <f>'Yard'!$F$90</f>
        <v>0</v>
      </c>
      <c r="C1022" s="39">
        <f>'Yard'!$F$118</f>
        <v>0</v>
      </c>
      <c r="D1022" s="39">
        <f>'Yard'!$F$141</f>
        <v>0</v>
      </c>
      <c r="E1022" s="21"/>
      <c r="F1022" s="39">
        <f>'Reactive'!$F$82</f>
        <v>0</v>
      </c>
      <c r="G1022" s="38">
        <f>IF(G$1016&lt;&gt;0,(($B1022*B$1016+$C1022*C$1016+$D1022*D$1016+$F1022*F$1016))/G$1016,0)</f>
        <v>0</v>
      </c>
      <c r="H1022" s="43">
        <f>0.01*'Input'!$F$60*(E1022*$E$1016)+10*(B1022*$B$1016+C1022*$C$1016+D1022*$D$1016+F1022*$F$1016)</f>
        <v>0</v>
      </c>
      <c r="I1022" s="38">
        <f>IF($G$1016&lt;&gt;0,0.1*H1022/$G$1016,"")</f>
        <v>0</v>
      </c>
      <c r="J1022" s="47">
        <f>IF($E$1016&lt;&gt;0,H1022/$E$1016,"")</f>
        <v>0</v>
      </c>
      <c r="K1022" s="17"/>
    </row>
    <row r="1023" spans="1:11">
      <c r="A1023" s="4" t="s">
        <v>487</v>
      </c>
      <c r="B1023" s="39">
        <f>'Yard'!$G$90</f>
        <v>0</v>
      </c>
      <c r="C1023" s="39">
        <f>'Yard'!$G$118</f>
        <v>0</v>
      </c>
      <c r="D1023" s="39">
        <f>'Yard'!$G$141</f>
        <v>0</v>
      </c>
      <c r="E1023" s="21"/>
      <c r="F1023" s="39">
        <f>'Reactive'!$G$82</f>
        <v>0</v>
      </c>
      <c r="G1023" s="38">
        <f>IF(G$1016&lt;&gt;0,(($B1023*B$1016+$C1023*C$1016+$D1023*D$1016+$F1023*F$1016))/G$1016,0)</f>
        <v>0</v>
      </c>
      <c r="H1023" s="43">
        <f>0.01*'Input'!$F$60*(E1023*$E$1016)+10*(B1023*$B$1016+C1023*$C$1016+D1023*$D$1016+F1023*$F$1016)</f>
        <v>0</v>
      </c>
      <c r="I1023" s="38">
        <f>IF($G$1016&lt;&gt;0,0.1*H1023/$G$1016,"")</f>
        <v>0</v>
      </c>
      <c r="J1023" s="47">
        <f>IF($E$1016&lt;&gt;0,H1023/$E$1016,"")</f>
        <v>0</v>
      </c>
      <c r="K1023" s="17"/>
    </row>
    <row r="1024" spans="1:11">
      <c r="A1024" s="4" t="s">
        <v>488</v>
      </c>
      <c r="B1024" s="39">
        <f>'Yard'!$H$90</f>
        <v>0</v>
      </c>
      <c r="C1024" s="39">
        <f>'Yard'!$H$118</f>
        <v>0</v>
      </c>
      <c r="D1024" s="39">
        <f>'Yard'!$H$141</f>
        <v>0</v>
      </c>
      <c r="E1024" s="21"/>
      <c r="F1024" s="39">
        <f>'Reactive'!$H$82</f>
        <v>0</v>
      </c>
      <c r="G1024" s="38">
        <f>IF(G$1016&lt;&gt;0,(($B1024*B$1016+$C1024*C$1016+$D1024*D$1016+$F1024*F$1016))/G$1016,0)</f>
        <v>0</v>
      </c>
      <c r="H1024" s="43">
        <f>0.01*'Input'!$F$60*(E1024*$E$1016)+10*(B1024*$B$1016+C1024*$C$1016+D1024*$D$1016+F1024*$F$1016)</f>
        <v>0</v>
      </c>
      <c r="I1024" s="38">
        <f>IF($G$1016&lt;&gt;0,0.1*H1024/$G$1016,"")</f>
        <v>0</v>
      </c>
      <c r="J1024" s="47">
        <f>IF($E$1016&lt;&gt;0,H1024/$E$1016,"")</f>
        <v>0</v>
      </c>
      <c r="K1024" s="17"/>
    </row>
    <row r="1025" spans="1:11">
      <c r="A1025" s="4" t="s">
        <v>489</v>
      </c>
      <c r="B1025" s="39">
        <f>'Yard'!$I$90</f>
        <v>0</v>
      </c>
      <c r="C1025" s="39">
        <f>'Yard'!$I$118</f>
        <v>0</v>
      </c>
      <c r="D1025" s="39">
        <f>'Yard'!$I$141</f>
        <v>0</v>
      </c>
      <c r="E1025" s="21"/>
      <c r="F1025" s="39">
        <f>'Reactive'!$I$82</f>
        <v>0</v>
      </c>
      <c r="G1025" s="38">
        <f>IF(G$1016&lt;&gt;0,(($B1025*B$1016+$C1025*C$1016+$D1025*D$1016+$F1025*F$1016))/G$1016,0)</f>
        <v>0</v>
      </c>
      <c r="H1025" s="43">
        <f>0.01*'Input'!$F$60*(E1025*$E$1016)+10*(B1025*$B$1016+C1025*$C$1016+D1025*$D$1016+F1025*$F$1016)</f>
        <v>0</v>
      </c>
      <c r="I1025" s="38">
        <f>IF($G$1016&lt;&gt;0,0.1*H1025/$G$1016,"")</f>
        <v>0</v>
      </c>
      <c r="J1025" s="47">
        <f>IF($E$1016&lt;&gt;0,H1025/$E$1016,"")</f>
        <v>0</v>
      </c>
      <c r="K1025" s="17"/>
    </row>
    <row r="1026" spans="1:11">
      <c r="A1026" s="4" t="s">
        <v>490</v>
      </c>
      <c r="B1026" s="39">
        <f>'Yard'!$J$90</f>
        <v>0</v>
      </c>
      <c r="C1026" s="39">
        <f>'Yard'!$J$118</f>
        <v>0</v>
      </c>
      <c r="D1026" s="39">
        <f>'Yard'!$J$141</f>
        <v>0</v>
      </c>
      <c r="E1026" s="21"/>
      <c r="F1026" s="39">
        <f>'Reactive'!$J$82</f>
        <v>0</v>
      </c>
      <c r="G1026" s="38">
        <f>IF(G$1016&lt;&gt;0,(($B1026*B$1016+$C1026*C$1016+$D1026*D$1016+$F1026*F$1016))/G$1016,0)</f>
        <v>0</v>
      </c>
      <c r="H1026" s="43">
        <f>0.01*'Input'!$F$60*(E1026*$E$1016)+10*(B1026*$B$1016+C1026*$C$1016+D1026*$D$1016+F1026*$F$1016)</f>
        <v>0</v>
      </c>
      <c r="I1026" s="38">
        <f>IF($G$1016&lt;&gt;0,0.1*H1026/$G$1016,"")</f>
        <v>0</v>
      </c>
      <c r="J1026" s="47">
        <f>IF($E$1016&lt;&gt;0,H1026/$E$1016,"")</f>
        <v>0</v>
      </c>
      <c r="K1026" s="17"/>
    </row>
    <row r="1027" spans="1:11">
      <c r="A1027" s="4" t="s">
        <v>1580</v>
      </c>
      <c r="B1027" s="21"/>
      <c r="C1027" s="21"/>
      <c r="D1027" s="21"/>
      <c r="E1027" s="49">
        <f>'SM'!$B$149</f>
        <v>0</v>
      </c>
      <c r="F1027" s="21"/>
      <c r="G1027" s="38">
        <f>IF(G$1016&lt;&gt;0,(($B1027*B$1016+$C1027*C$1016+$D1027*D$1016+$F1027*F$1016))/G$1016,0)</f>
        <v>0</v>
      </c>
      <c r="H1027" s="43">
        <f>0.01*'Input'!$F$60*(E1027*$E$1016)+10*(B1027*$B$1016+C1027*$C$1016+D1027*$D$1016+F1027*$F$1016)</f>
        <v>0</v>
      </c>
      <c r="I1027" s="38">
        <f>IF($G$1016&lt;&gt;0,0.1*H1027/$G$1016,"")</f>
        <v>0</v>
      </c>
      <c r="J1027" s="47">
        <f>IF($E$1016&lt;&gt;0,H1027/$E$1016,"")</f>
        <v>0</v>
      </c>
      <c r="K1027" s="17"/>
    </row>
    <row r="1028" spans="1:11">
      <c r="A1028" s="4" t="s">
        <v>1581</v>
      </c>
      <c r="B1028" s="21"/>
      <c r="C1028" s="21"/>
      <c r="D1028" s="21"/>
      <c r="E1028" s="49">
        <f>'SM'!$C$149</f>
        <v>0</v>
      </c>
      <c r="F1028" s="21"/>
      <c r="G1028" s="38">
        <f>IF(G$1016&lt;&gt;0,(($B1028*B$1016+$C1028*C$1016+$D1028*D$1016+$F1028*F$1016))/G$1016,0)</f>
        <v>0</v>
      </c>
      <c r="H1028" s="43">
        <f>0.01*'Input'!$F$60*(E1028*$E$1016)+10*(B1028*$B$1016+C1028*$C$1016+D1028*$D$1016+F1028*$F$1016)</f>
        <v>0</v>
      </c>
      <c r="I1028" s="38">
        <f>IF($G$1016&lt;&gt;0,0.1*H1028/$G$1016,"")</f>
        <v>0</v>
      </c>
      <c r="J1028" s="47">
        <f>IF($E$1016&lt;&gt;0,H1028/$E$1016,"")</f>
        <v>0</v>
      </c>
      <c r="K1028" s="17"/>
    </row>
    <row r="1029" spans="1:11">
      <c r="A1029" s="4" t="s">
        <v>1582</v>
      </c>
      <c r="B1029" s="39">
        <f>'Yard'!$K$90</f>
        <v>0</v>
      </c>
      <c r="C1029" s="39">
        <f>'Yard'!$K$118</f>
        <v>0</v>
      </c>
      <c r="D1029" s="39">
        <f>'Yard'!$K$141</f>
        <v>0</v>
      </c>
      <c r="E1029" s="21"/>
      <c r="F1029" s="39">
        <f>'Reactive'!$K$82</f>
        <v>0</v>
      </c>
      <c r="G1029" s="38">
        <f>IF(G$1016&lt;&gt;0,(($B1029*B$1016+$C1029*C$1016+$D1029*D$1016+$F1029*F$1016))/G$1016,0)</f>
        <v>0</v>
      </c>
      <c r="H1029" s="43">
        <f>0.01*'Input'!$F$60*(E1029*$E$1016)+10*(B1029*$B$1016+C1029*$C$1016+D1029*$D$1016+F1029*$F$1016)</f>
        <v>0</v>
      </c>
      <c r="I1029" s="38">
        <f>IF($G$1016&lt;&gt;0,0.1*H1029/$G$1016,"")</f>
        <v>0</v>
      </c>
      <c r="J1029" s="47">
        <f>IF($E$1016&lt;&gt;0,H1029/$E$1016,"")</f>
        <v>0</v>
      </c>
      <c r="K1029" s="17"/>
    </row>
    <row r="1030" spans="1:11">
      <c r="A1030" s="4" t="s">
        <v>1583</v>
      </c>
      <c r="B1030" s="39">
        <f>'Yard'!$L$90</f>
        <v>0</v>
      </c>
      <c r="C1030" s="39">
        <f>'Yard'!$L$118</f>
        <v>0</v>
      </c>
      <c r="D1030" s="39">
        <f>'Yard'!$L$141</f>
        <v>0</v>
      </c>
      <c r="E1030" s="21"/>
      <c r="F1030" s="39">
        <f>'Reactive'!$L$82</f>
        <v>0</v>
      </c>
      <c r="G1030" s="38">
        <f>IF(G$1016&lt;&gt;0,(($B1030*B$1016+$C1030*C$1016+$D1030*D$1016+$F1030*F$1016))/G$1016,0)</f>
        <v>0</v>
      </c>
      <c r="H1030" s="43">
        <f>0.01*'Input'!$F$60*(E1030*$E$1016)+10*(B1030*$B$1016+C1030*$C$1016+D1030*$D$1016+F1030*$F$1016)</f>
        <v>0</v>
      </c>
      <c r="I1030" s="38">
        <f>IF($G$1016&lt;&gt;0,0.1*H1030/$G$1016,"")</f>
        <v>0</v>
      </c>
      <c r="J1030" s="47">
        <f>IF($E$1016&lt;&gt;0,H1030/$E$1016,"")</f>
        <v>0</v>
      </c>
      <c r="K1030" s="17"/>
    </row>
    <row r="1031" spans="1:11">
      <c r="A1031" s="4" t="s">
        <v>1584</v>
      </c>
      <c r="B1031" s="39">
        <f>'Yard'!$M$90</f>
        <v>0</v>
      </c>
      <c r="C1031" s="39">
        <f>'Yard'!$M$118</f>
        <v>0</v>
      </c>
      <c r="D1031" s="39">
        <f>'Yard'!$M$141</f>
        <v>0</v>
      </c>
      <c r="E1031" s="21"/>
      <c r="F1031" s="39">
        <f>'Reactive'!$M$82</f>
        <v>0</v>
      </c>
      <c r="G1031" s="38">
        <f>IF(G$1016&lt;&gt;0,(($B1031*B$1016+$C1031*C$1016+$D1031*D$1016+$F1031*F$1016))/G$1016,0)</f>
        <v>0</v>
      </c>
      <c r="H1031" s="43">
        <f>0.01*'Input'!$F$60*(E1031*$E$1016)+10*(B1031*$B$1016+C1031*$C$1016+D1031*$D$1016+F1031*$F$1016)</f>
        <v>0</v>
      </c>
      <c r="I1031" s="38">
        <f>IF($G$1016&lt;&gt;0,0.1*H1031/$G$1016,"")</f>
        <v>0</v>
      </c>
      <c r="J1031" s="47">
        <f>IF($E$1016&lt;&gt;0,H1031/$E$1016,"")</f>
        <v>0</v>
      </c>
      <c r="K1031" s="17"/>
    </row>
    <row r="1032" spans="1:11">
      <c r="A1032" s="4" t="s">
        <v>1585</v>
      </c>
      <c r="B1032" s="39">
        <f>'Yard'!$N$90</f>
        <v>0</v>
      </c>
      <c r="C1032" s="39">
        <f>'Yard'!$N$118</f>
        <v>0</v>
      </c>
      <c r="D1032" s="39">
        <f>'Yard'!$N$141</f>
        <v>0</v>
      </c>
      <c r="E1032" s="21"/>
      <c r="F1032" s="39">
        <f>'Reactive'!$N$82</f>
        <v>0</v>
      </c>
      <c r="G1032" s="38">
        <f>IF(G$1016&lt;&gt;0,(($B1032*B$1016+$C1032*C$1016+$D1032*D$1016+$F1032*F$1016))/G$1016,0)</f>
        <v>0</v>
      </c>
      <c r="H1032" s="43">
        <f>0.01*'Input'!$F$60*(E1032*$E$1016)+10*(B1032*$B$1016+C1032*$C$1016+D1032*$D$1016+F1032*$F$1016)</f>
        <v>0</v>
      </c>
      <c r="I1032" s="38">
        <f>IF($G$1016&lt;&gt;0,0.1*H1032/$G$1016,"")</f>
        <v>0</v>
      </c>
      <c r="J1032" s="47">
        <f>IF($E$1016&lt;&gt;0,H1032/$E$1016,"")</f>
        <v>0</v>
      </c>
      <c r="K1032" s="17"/>
    </row>
    <row r="1033" spans="1:11">
      <c r="A1033" s="4" t="s">
        <v>1586</v>
      </c>
      <c r="B1033" s="39">
        <f>'Yard'!$O$90</f>
        <v>0</v>
      </c>
      <c r="C1033" s="39">
        <f>'Yard'!$O$118</f>
        <v>0</v>
      </c>
      <c r="D1033" s="39">
        <f>'Yard'!$O$141</f>
        <v>0</v>
      </c>
      <c r="E1033" s="21"/>
      <c r="F1033" s="39">
        <f>'Reactive'!$O$82</f>
        <v>0</v>
      </c>
      <c r="G1033" s="38">
        <f>IF(G$1016&lt;&gt;0,(($B1033*B$1016+$C1033*C$1016+$D1033*D$1016+$F1033*F$1016))/G$1016,0)</f>
        <v>0</v>
      </c>
      <c r="H1033" s="43">
        <f>0.01*'Input'!$F$60*(E1033*$E$1016)+10*(B1033*$B$1016+C1033*$C$1016+D1033*$D$1016+F1033*$F$1016)</f>
        <v>0</v>
      </c>
      <c r="I1033" s="38">
        <f>IF($G$1016&lt;&gt;0,0.1*H1033/$G$1016,"")</f>
        <v>0</v>
      </c>
      <c r="J1033" s="47">
        <f>IF($E$1016&lt;&gt;0,H1033/$E$1016,"")</f>
        <v>0</v>
      </c>
      <c r="K1033" s="17"/>
    </row>
    <row r="1034" spans="1:11">
      <c r="A1034" s="4" t="s">
        <v>1587</v>
      </c>
      <c r="B1034" s="39">
        <f>'Yard'!$P$90</f>
        <v>0</v>
      </c>
      <c r="C1034" s="39">
        <f>'Yard'!$P$118</f>
        <v>0</v>
      </c>
      <c r="D1034" s="39">
        <f>'Yard'!$P$141</f>
        <v>0</v>
      </c>
      <c r="E1034" s="21"/>
      <c r="F1034" s="39">
        <f>'Reactive'!$P$82</f>
        <v>0</v>
      </c>
      <c r="G1034" s="38">
        <f>IF(G$1016&lt;&gt;0,(($B1034*B$1016+$C1034*C$1016+$D1034*D$1016+$F1034*F$1016))/G$1016,0)</f>
        <v>0</v>
      </c>
      <c r="H1034" s="43">
        <f>0.01*'Input'!$F$60*(E1034*$E$1016)+10*(B1034*$B$1016+C1034*$C$1016+D1034*$D$1016+F1034*$F$1016)</f>
        <v>0</v>
      </c>
      <c r="I1034" s="38">
        <f>IF($G$1016&lt;&gt;0,0.1*H1034/$G$1016,"")</f>
        <v>0</v>
      </c>
      <c r="J1034" s="47">
        <f>IF($E$1016&lt;&gt;0,H1034/$E$1016,"")</f>
        <v>0</v>
      </c>
      <c r="K1034" s="17"/>
    </row>
    <row r="1035" spans="1:11">
      <c r="A1035" s="4" t="s">
        <v>1588</v>
      </c>
      <c r="B1035" s="39">
        <f>'Yard'!$Q$90</f>
        <v>0</v>
      </c>
      <c r="C1035" s="39">
        <f>'Yard'!$Q$118</f>
        <v>0</v>
      </c>
      <c r="D1035" s="39">
        <f>'Yard'!$Q$141</f>
        <v>0</v>
      </c>
      <c r="E1035" s="21"/>
      <c r="F1035" s="39">
        <f>'Reactive'!$Q$82</f>
        <v>0</v>
      </c>
      <c r="G1035" s="38">
        <f>IF(G$1016&lt;&gt;0,(($B1035*B$1016+$C1035*C$1016+$D1035*D$1016+$F1035*F$1016))/G$1016,0)</f>
        <v>0</v>
      </c>
      <c r="H1035" s="43">
        <f>0.01*'Input'!$F$60*(E1035*$E$1016)+10*(B1035*$B$1016+C1035*$C$1016+D1035*$D$1016+F1035*$F$1016)</f>
        <v>0</v>
      </c>
      <c r="I1035" s="38">
        <f>IF($G$1016&lt;&gt;0,0.1*H1035/$G$1016,"")</f>
        <v>0</v>
      </c>
      <c r="J1035" s="47">
        <f>IF($E$1016&lt;&gt;0,H1035/$E$1016,"")</f>
        <v>0</v>
      </c>
      <c r="K1035" s="17"/>
    </row>
    <row r="1036" spans="1:11">
      <c r="A1036" s="4" t="s">
        <v>1589</v>
      </c>
      <c r="B1036" s="39">
        <f>'Yard'!$R$90</f>
        <v>0</v>
      </c>
      <c r="C1036" s="39">
        <f>'Yard'!$R$118</f>
        <v>0</v>
      </c>
      <c r="D1036" s="39">
        <f>'Yard'!$R$141</f>
        <v>0</v>
      </c>
      <c r="E1036" s="21"/>
      <c r="F1036" s="39">
        <f>'Reactive'!$R$82</f>
        <v>0</v>
      </c>
      <c r="G1036" s="38">
        <f>IF(G$1016&lt;&gt;0,(($B1036*B$1016+$C1036*C$1016+$D1036*D$1016+$F1036*F$1016))/G$1016,0)</f>
        <v>0</v>
      </c>
      <c r="H1036" s="43">
        <f>0.01*'Input'!$F$60*(E1036*$E$1016)+10*(B1036*$B$1016+C1036*$C$1016+D1036*$D$1016+F1036*$F$1016)</f>
        <v>0</v>
      </c>
      <c r="I1036" s="38">
        <f>IF($G$1016&lt;&gt;0,0.1*H1036/$G$1016,"")</f>
        <v>0</v>
      </c>
      <c r="J1036" s="47">
        <f>IF($E$1016&lt;&gt;0,H1036/$E$1016,"")</f>
        <v>0</v>
      </c>
      <c r="K1036" s="17"/>
    </row>
    <row r="1037" spans="1:11">
      <c r="A1037" s="4" t="s">
        <v>1590</v>
      </c>
      <c r="B1037" s="39">
        <f>'Yard'!$S$90</f>
        <v>0</v>
      </c>
      <c r="C1037" s="39">
        <f>'Yard'!$S$118</f>
        <v>0</v>
      </c>
      <c r="D1037" s="39">
        <f>'Yard'!$S$141</f>
        <v>0</v>
      </c>
      <c r="E1037" s="21"/>
      <c r="F1037" s="39">
        <f>'Reactive'!$S$82</f>
        <v>0</v>
      </c>
      <c r="G1037" s="38">
        <f>IF(G$1016&lt;&gt;0,(($B1037*B$1016+$C1037*C$1016+$D1037*D$1016+$F1037*F$1016))/G$1016,0)</f>
        <v>0</v>
      </c>
      <c r="H1037" s="43">
        <f>0.01*'Input'!$F$60*(E1037*$E$1016)+10*(B1037*$B$1016+C1037*$C$1016+D1037*$D$1016+F1037*$F$1016)</f>
        <v>0</v>
      </c>
      <c r="I1037" s="38">
        <f>IF($G$1016&lt;&gt;0,0.1*H1037/$G$1016,"")</f>
        <v>0</v>
      </c>
      <c r="J1037" s="47">
        <f>IF($E$1016&lt;&gt;0,H1037/$E$1016,"")</f>
        <v>0</v>
      </c>
      <c r="K1037" s="17"/>
    </row>
    <row r="1038" spans="1:11">
      <c r="A1038" s="4" t="s">
        <v>1591</v>
      </c>
      <c r="B1038" s="21"/>
      <c r="C1038" s="21"/>
      <c r="D1038" s="21"/>
      <c r="E1038" s="49">
        <f>'Otex'!$B$152</f>
        <v>0</v>
      </c>
      <c r="F1038" s="21"/>
      <c r="G1038" s="38">
        <f>IF(G$1016&lt;&gt;0,(($B1038*B$1016+$C1038*C$1016+$D1038*D$1016+$F1038*F$1016))/G$1016,0)</f>
        <v>0</v>
      </c>
      <c r="H1038" s="43">
        <f>0.01*'Input'!$F$60*(E1038*$E$1016)+10*(B1038*$B$1016+C1038*$C$1016+D1038*$D$1016+F1038*$F$1016)</f>
        <v>0</v>
      </c>
      <c r="I1038" s="38">
        <f>IF($G$1016&lt;&gt;0,0.1*H1038/$G$1016,"")</f>
        <v>0</v>
      </c>
      <c r="J1038" s="47">
        <f>IF($E$1016&lt;&gt;0,H1038/$E$1016,"")</f>
        <v>0</v>
      </c>
      <c r="K1038" s="17"/>
    </row>
    <row r="1039" spans="1:11">
      <c r="A1039" s="4" t="s">
        <v>1592</v>
      </c>
      <c r="B1039" s="21"/>
      <c r="C1039" s="21"/>
      <c r="D1039" s="21"/>
      <c r="E1039" s="49">
        <f>'Otex'!$C$152</f>
        <v>0</v>
      </c>
      <c r="F1039" s="21"/>
      <c r="G1039" s="38">
        <f>IF(G$1016&lt;&gt;0,(($B1039*B$1016+$C1039*C$1016+$D1039*D$1016+$F1039*F$1016))/G$1016,0)</f>
        <v>0</v>
      </c>
      <c r="H1039" s="43">
        <f>0.01*'Input'!$F$60*(E1039*$E$1016)+10*(B1039*$B$1016+C1039*$C$1016+D1039*$D$1016+F1039*$F$1016)</f>
        <v>0</v>
      </c>
      <c r="I1039" s="38">
        <f>IF($G$1016&lt;&gt;0,0.1*H1039/$G$1016,"")</f>
        <v>0</v>
      </c>
      <c r="J1039" s="47">
        <f>IF($E$1016&lt;&gt;0,H1039/$E$1016,"")</f>
        <v>0</v>
      </c>
      <c r="K1039" s="17"/>
    </row>
    <row r="1040" spans="1:11">
      <c r="A1040" s="4" t="s">
        <v>1593</v>
      </c>
      <c r="B1040" s="39">
        <f>'Adder'!$B$296</f>
        <v>0</v>
      </c>
      <c r="C1040" s="39">
        <f>'Adder'!$C$296</f>
        <v>0</v>
      </c>
      <c r="D1040" s="39">
        <f>'Adder'!$D$296</f>
        <v>0</v>
      </c>
      <c r="E1040" s="21"/>
      <c r="F1040" s="21"/>
      <c r="G1040" s="38">
        <f>IF(G$1016&lt;&gt;0,(($B1040*B$1016+$C1040*C$1016+$D1040*D$1016+$F1040*F$1016))/G$1016,0)</f>
        <v>0</v>
      </c>
      <c r="H1040" s="43">
        <f>0.01*'Input'!$F$60*(E1040*$E$1016)+10*(B1040*$B$1016+C1040*$C$1016+D1040*$D$1016+F1040*$F$1016)</f>
        <v>0</v>
      </c>
      <c r="I1040" s="38">
        <f>IF($G$1016&lt;&gt;0,0.1*H1040/$G$1016,"")</f>
        <v>0</v>
      </c>
      <c r="J1040" s="47">
        <f>IF($E$1016&lt;&gt;0,H1040/$E$1016,"")</f>
        <v>0</v>
      </c>
      <c r="K1040" s="17"/>
    </row>
    <row r="1041" spans="1:11">
      <c r="A1041" s="4" t="s">
        <v>1594</v>
      </c>
      <c r="B1041" s="39">
        <f>'Adjust'!$B$109</f>
        <v>0</v>
      </c>
      <c r="C1041" s="39">
        <f>'Adjust'!$C$109</f>
        <v>0</v>
      </c>
      <c r="D1041" s="39">
        <f>'Adjust'!$D$109</f>
        <v>0</v>
      </c>
      <c r="E1041" s="49">
        <f>'Adjust'!$E$109</f>
        <v>0</v>
      </c>
      <c r="F1041" s="39">
        <f>'Adjust'!$H$109</f>
        <v>0</v>
      </c>
      <c r="G1041" s="38">
        <f>IF(G$1016&lt;&gt;0,(($B1041*B$1016+$C1041*C$1016+$D1041*D$1016+$F1041*F$1016))/G$1016,0)</f>
        <v>0</v>
      </c>
      <c r="H1041" s="43">
        <f>0.01*'Input'!$F$60*(E1041*$E$1016)+10*(B1041*$B$1016+C1041*$C$1016+D1041*$D$1016+F1041*$F$1016)</f>
        <v>0</v>
      </c>
      <c r="I1041" s="38">
        <f>IF($G$1016&lt;&gt;0,0.1*H1041/$G$1016,"")</f>
        <v>0</v>
      </c>
      <c r="J1041" s="47">
        <f>IF($E$1016&lt;&gt;0,H1041/$E$1016,"")</f>
        <v>0</v>
      </c>
      <c r="K1041" s="17"/>
    </row>
    <row r="1043" spans="1:11">
      <c r="A1043" s="4" t="s">
        <v>1595</v>
      </c>
      <c r="B1043" s="38">
        <f>SUM($B$1019:$B$1041)</f>
        <v>0</v>
      </c>
      <c r="C1043" s="38">
        <f>SUM($C$1019:$C$1041)</f>
        <v>0</v>
      </c>
      <c r="D1043" s="38">
        <f>SUM($D$1019:$D$1041)</f>
        <v>0</v>
      </c>
      <c r="E1043" s="47">
        <f>SUM($E$1019:$E$1041)</f>
        <v>0</v>
      </c>
      <c r="F1043" s="38">
        <f>SUM($F$1019:$F$1041)</f>
        <v>0</v>
      </c>
      <c r="G1043" s="38">
        <f>SUM(G$1019:G$1041)</f>
        <v>0</v>
      </c>
      <c r="H1043" s="43">
        <f>SUM($H$1019:$H$1041)</f>
        <v>0</v>
      </c>
      <c r="I1043" s="38">
        <f>SUM($I$1019:$I$1041)</f>
        <v>0</v>
      </c>
      <c r="J1043" s="47">
        <f>SUM($J$1019:$J$1041)</f>
        <v>0</v>
      </c>
      <c r="K1043" s="17"/>
    </row>
    <row r="1045" spans="1:11" ht="21" customHeight="1">
      <c r="A1045" s="1" t="s">
        <v>215</v>
      </c>
    </row>
    <row r="1047" spans="1:11">
      <c r="B1047" s="15" t="s">
        <v>242</v>
      </c>
      <c r="C1047" s="15" t="s">
        <v>243</v>
      </c>
      <c r="D1047" s="15" t="s">
        <v>244</v>
      </c>
      <c r="E1047" s="15" t="s">
        <v>245</v>
      </c>
      <c r="F1047" s="15" t="s">
        <v>1576</v>
      </c>
      <c r="G1047" s="15" t="s">
        <v>1577</v>
      </c>
    </row>
    <row r="1048" spans="1:11">
      <c r="A1048" s="4" t="s">
        <v>215</v>
      </c>
      <c r="B1048" s="45">
        <f>'Loads'!B$366</f>
        <v>0</v>
      </c>
      <c r="C1048" s="45">
        <f>'Loads'!C$366</f>
        <v>0</v>
      </c>
      <c r="D1048" s="45">
        <f>'Loads'!D$366</f>
        <v>0</v>
      </c>
      <c r="E1048" s="45">
        <f>'Loads'!E$366</f>
        <v>0</v>
      </c>
      <c r="F1048" s="45">
        <f>'Multi'!B$160</f>
        <v>0</v>
      </c>
      <c r="G1048" s="38">
        <f>IF(E1048,F1048/E1048,"")</f>
        <v>0</v>
      </c>
      <c r="H1048" s="17"/>
    </row>
    <row r="1050" spans="1:11">
      <c r="B1050" s="15" t="s">
        <v>1384</v>
      </c>
      <c r="C1050" s="15" t="s">
        <v>1385</v>
      </c>
      <c r="D1050" s="15" t="s">
        <v>1386</v>
      </c>
      <c r="E1050" s="15" t="s">
        <v>1387</v>
      </c>
      <c r="F1050" s="15" t="s">
        <v>1547</v>
      </c>
      <c r="G1050" s="15" t="s">
        <v>1578</v>
      </c>
      <c r="H1050" s="15" t="s">
        <v>1545</v>
      </c>
      <c r="I1050" s="15" t="s">
        <v>1579</v>
      </c>
    </row>
    <row r="1051" spans="1:11">
      <c r="A1051" s="4" t="s">
        <v>483</v>
      </c>
      <c r="B1051" s="39">
        <f>'Yard'!$C$91</f>
        <v>0</v>
      </c>
      <c r="C1051" s="39">
        <f>'Yard'!$C$119</f>
        <v>0</v>
      </c>
      <c r="D1051" s="39">
        <f>'Yard'!$C$142</f>
        <v>0</v>
      </c>
      <c r="E1051" s="21"/>
      <c r="F1051" s="38">
        <f>IF(F$1048&lt;&gt;0,(($B1051*B$1048+$C1051*C$1048+$D1051*D$1048))/F$1048,0)</f>
        <v>0</v>
      </c>
      <c r="G1051" s="43">
        <f>0.01*'Input'!$F$60*(E1051*$E$1048)+10*(B1051*$B$1048+C1051*$C$1048+D1051*$D$1048)</f>
        <v>0</v>
      </c>
      <c r="H1051" s="38">
        <f>IF($F$1048&lt;&gt;0,0.1*G1051/$F$1048,"")</f>
        <v>0</v>
      </c>
      <c r="I1051" s="47">
        <f>IF($E$1048&lt;&gt;0,G1051/$E$1048,"")</f>
        <v>0</v>
      </c>
      <c r="J1051" s="17"/>
    </row>
    <row r="1052" spans="1:11">
      <c r="A1052" s="4" t="s">
        <v>484</v>
      </c>
      <c r="B1052" s="39">
        <f>'Yard'!$D$91</f>
        <v>0</v>
      </c>
      <c r="C1052" s="39">
        <f>'Yard'!$D$119</f>
        <v>0</v>
      </c>
      <c r="D1052" s="39">
        <f>'Yard'!$D$142</f>
        <v>0</v>
      </c>
      <c r="E1052" s="21"/>
      <c r="F1052" s="38">
        <f>IF(F$1048&lt;&gt;0,(($B1052*B$1048+$C1052*C$1048+$D1052*D$1048))/F$1048,0)</f>
        <v>0</v>
      </c>
      <c r="G1052" s="43">
        <f>0.01*'Input'!$F$60*(E1052*$E$1048)+10*(B1052*$B$1048+C1052*$C$1048+D1052*$D$1048)</f>
        <v>0</v>
      </c>
      <c r="H1052" s="38">
        <f>IF($F$1048&lt;&gt;0,0.1*G1052/$F$1048,"")</f>
        <v>0</v>
      </c>
      <c r="I1052" s="47">
        <f>IF($E$1048&lt;&gt;0,G1052/$E$1048,"")</f>
        <v>0</v>
      </c>
      <c r="J1052" s="17"/>
    </row>
    <row r="1053" spans="1:11">
      <c r="A1053" s="4" t="s">
        <v>485</v>
      </c>
      <c r="B1053" s="39">
        <f>'Yard'!$E$91</f>
        <v>0</v>
      </c>
      <c r="C1053" s="39">
        <f>'Yard'!$E$119</f>
        <v>0</v>
      </c>
      <c r="D1053" s="39">
        <f>'Yard'!$E$142</f>
        <v>0</v>
      </c>
      <c r="E1053" s="21"/>
      <c r="F1053" s="38">
        <f>IF(F$1048&lt;&gt;0,(($B1053*B$1048+$C1053*C$1048+$D1053*D$1048))/F$1048,0)</f>
        <v>0</v>
      </c>
      <c r="G1053" s="43">
        <f>0.01*'Input'!$F$60*(E1053*$E$1048)+10*(B1053*$B$1048+C1053*$C$1048+D1053*$D$1048)</f>
        <v>0</v>
      </c>
      <c r="H1053" s="38">
        <f>IF($F$1048&lt;&gt;0,0.1*G1053/$F$1048,"")</f>
        <v>0</v>
      </c>
      <c r="I1053" s="47">
        <f>IF($E$1048&lt;&gt;0,G1053/$E$1048,"")</f>
        <v>0</v>
      </c>
      <c r="J1053" s="17"/>
    </row>
    <row r="1054" spans="1:11">
      <c r="A1054" s="4" t="s">
        <v>486</v>
      </c>
      <c r="B1054" s="39">
        <f>'Yard'!$F$91</f>
        <v>0</v>
      </c>
      <c r="C1054" s="39">
        <f>'Yard'!$F$119</f>
        <v>0</v>
      </c>
      <c r="D1054" s="39">
        <f>'Yard'!$F$142</f>
        <v>0</v>
      </c>
      <c r="E1054" s="21"/>
      <c r="F1054" s="38">
        <f>IF(F$1048&lt;&gt;0,(($B1054*B$1048+$C1054*C$1048+$D1054*D$1048))/F$1048,0)</f>
        <v>0</v>
      </c>
      <c r="G1054" s="43">
        <f>0.01*'Input'!$F$60*(E1054*$E$1048)+10*(B1054*$B$1048+C1054*$C$1048+D1054*$D$1048)</f>
        <v>0</v>
      </c>
      <c r="H1054" s="38">
        <f>IF($F$1048&lt;&gt;0,0.1*G1054/$F$1048,"")</f>
        <v>0</v>
      </c>
      <c r="I1054" s="47">
        <f>IF($E$1048&lt;&gt;0,G1054/$E$1048,"")</f>
        <v>0</v>
      </c>
      <c r="J1054" s="17"/>
    </row>
    <row r="1055" spans="1:11">
      <c r="A1055" s="4" t="s">
        <v>487</v>
      </c>
      <c r="B1055" s="39">
        <f>'Yard'!$G$91</f>
        <v>0</v>
      </c>
      <c r="C1055" s="39">
        <f>'Yard'!$G$119</f>
        <v>0</v>
      </c>
      <c r="D1055" s="39">
        <f>'Yard'!$G$142</f>
        <v>0</v>
      </c>
      <c r="E1055" s="21"/>
      <c r="F1055" s="38">
        <f>IF(F$1048&lt;&gt;0,(($B1055*B$1048+$C1055*C$1048+$D1055*D$1048))/F$1048,0)</f>
        <v>0</v>
      </c>
      <c r="G1055" s="43">
        <f>0.01*'Input'!$F$60*(E1055*$E$1048)+10*(B1055*$B$1048+C1055*$C$1048+D1055*$D$1048)</f>
        <v>0</v>
      </c>
      <c r="H1055" s="38">
        <f>IF($F$1048&lt;&gt;0,0.1*G1055/$F$1048,"")</f>
        <v>0</v>
      </c>
      <c r="I1055" s="47">
        <f>IF($E$1048&lt;&gt;0,G1055/$E$1048,"")</f>
        <v>0</v>
      </c>
      <c r="J1055" s="17"/>
    </row>
    <row r="1056" spans="1:11">
      <c r="A1056" s="4" t="s">
        <v>488</v>
      </c>
      <c r="B1056" s="39">
        <f>'Yard'!$H$91</f>
        <v>0</v>
      </c>
      <c r="C1056" s="39">
        <f>'Yard'!$H$119</f>
        <v>0</v>
      </c>
      <c r="D1056" s="39">
        <f>'Yard'!$H$142</f>
        <v>0</v>
      </c>
      <c r="E1056" s="21"/>
      <c r="F1056" s="38">
        <f>IF(F$1048&lt;&gt;0,(($B1056*B$1048+$C1056*C$1048+$D1056*D$1048))/F$1048,0)</f>
        <v>0</v>
      </c>
      <c r="G1056" s="43">
        <f>0.01*'Input'!$F$60*(E1056*$E$1048)+10*(B1056*$B$1048+C1056*$C$1048+D1056*$D$1048)</f>
        <v>0</v>
      </c>
      <c r="H1056" s="38">
        <f>IF($F$1048&lt;&gt;0,0.1*G1056/$F$1048,"")</f>
        <v>0</v>
      </c>
      <c r="I1056" s="47">
        <f>IF($E$1048&lt;&gt;0,G1056/$E$1048,"")</f>
        <v>0</v>
      </c>
      <c r="J1056" s="17"/>
    </row>
    <row r="1057" spans="1:10">
      <c r="A1057" s="4" t="s">
        <v>489</v>
      </c>
      <c r="B1057" s="39">
        <f>'Yard'!$I$91</f>
        <v>0</v>
      </c>
      <c r="C1057" s="39">
        <f>'Yard'!$I$119</f>
        <v>0</v>
      </c>
      <c r="D1057" s="39">
        <f>'Yard'!$I$142</f>
        <v>0</v>
      </c>
      <c r="E1057" s="21"/>
      <c r="F1057" s="38">
        <f>IF(F$1048&lt;&gt;0,(($B1057*B$1048+$C1057*C$1048+$D1057*D$1048))/F$1048,0)</f>
        <v>0</v>
      </c>
      <c r="G1057" s="43">
        <f>0.01*'Input'!$F$60*(E1057*$E$1048)+10*(B1057*$B$1048+C1057*$C$1048+D1057*$D$1048)</f>
        <v>0</v>
      </c>
      <c r="H1057" s="38">
        <f>IF($F$1048&lt;&gt;0,0.1*G1057/$F$1048,"")</f>
        <v>0</v>
      </c>
      <c r="I1057" s="47">
        <f>IF($E$1048&lt;&gt;0,G1057/$E$1048,"")</f>
        <v>0</v>
      </c>
      <c r="J1057" s="17"/>
    </row>
    <row r="1058" spans="1:10">
      <c r="A1058" s="4" t="s">
        <v>490</v>
      </c>
      <c r="B1058" s="39">
        <f>'Yard'!$J$91</f>
        <v>0</v>
      </c>
      <c r="C1058" s="39">
        <f>'Yard'!$J$119</f>
        <v>0</v>
      </c>
      <c r="D1058" s="39">
        <f>'Yard'!$J$142</f>
        <v>0</v>
      </c>
      <c r="E1058" s="21"/>
      <c r="F1058" s="38">
        <f>IF(F$1048&lt;&gt;0,(($B1058*B$1048+$C1058*C$1048+$D1058*D$1048))/F$1048,0)</f>
        <v>0</v>
      </c>
      <c r="G1058" s="43">
        <f>0.01*'Input'!$F$60*(E1058*$E$1048)+10*(B1058*$B$1048+C1058*$C$1048+D1058*$D$1048)</f>
        <v>0</v>
      </c>
      <c r="H1058" s="38">
        <f>IF($F$1048&lt;&gt;0,0.1*G1058/$F$1048,"")</f>
        <v>0</v>
      </c>
      <c r="I1058" s="47">
        <f>IF($E$1048&lt;&gt;0,G1058/$E$1048,"")</f>
        <v>0</v>
      </c>
      <c r="J1058" s="17"/>
    </row>
    <row r="1059" spans="1:10">
      <c r="A1059" s="4" t="s">
        <v>1580</v>
      </c>
      <c r="B1059" s="21"/>
      <c r="C1059" s="21"/>
      <c r="D1059" s="21"/>
      <c r="E1059" s="49">
        <f>'SM'!$B$150</f>
        <v>0</v>
      </c>
      <c r="F1059" s="38">
        <f>IF(F$1048&lt;&gt;0,(($B1059*B$1048+$C1059*C$1048+$D1059*D$1048))/F$1048,0)</f>
        <v>0</v>
      </c>
      <c r="G1059" s="43">
        <f>0.01*'Input'!$F$60*(E1059*$E$1048)+10*(B1059*$B$1048+C1059*$C$1048+D1059*$D$1048)</f>
        <v>0</v>
      </c>
      <c r="H1059" s="38">
        <f>IF($F$1048&lt;&gt;0,0.1*G1059/$F$1048,"")</f>
        <v>0</v>
      </c>
      <c r="I1059" s="47">
        <f>IF($E$1048&lt;&gt;0,G1059/$E$1048,"")</f>
        <v>0</v>
      </c>
      <c r="J1059" s="17"/>
    </row>
    <row r="1060" spans="1:10">
      <c r="A1060" s="4" t="s">
        <v>1581</v>
      </c>
      <c r="B1060" s="21"/>
      <c r="C1060" s="21"/>
      <c r="D1060" s="21"/>
      <c r="E1060" s="49">
        <f>'SM'!$C$150</f>
        <v>0</v>
      </c>
      <c r="F1060" s="38">
        <f>IF(F$1048&lt;&gt;0,(($B1060*B$1048+$C1060*C$1048+$D1060*D$1048))/F$1048,0)</f>
        <v>0</v>
      </c>
      <c r="G1060" s="43">
        <f>0.01*'Input'!$F$60*(E1060*$E$1048)+10*(B1060*$B$1048+C1060*$C$1048+D1060*$D$1048)</f>
        <v>0</v>
      </c>
      <c r="H1060" s="38">
        <f>IF($F$1048&lt;&gt;0,0.1*G1060/$F$1048,"")</f>
        <v>0</v>
      </c>
      <c r="I1060" s="47">
        <f>IF($E$1048&lt;&gt;0,G1060/$E$1048,"")</f>
        <v>0</v>
      </c>
      <c r="J1060" s="17"/>
    </row>
    <row r="1061" spans="1:10">
      <c r="A1061" s="4" t="s">
        <v>1582</v>
      </c>
      <c r="B1061" s="39">
        <f>'Yard'!$K$91</f>
        <v>0</v>
      </c>
      <c r="C1061" s="39">
        <f>'Yard'!$K$119</f>
        <v>0</v>
      </c>
      <c r="D1061" s="39">
        <f>'Yard'!$K$142</f>
        <v>0</v>
      </c>
      <c r="E1061" s="21"/>
      <c r="F1061" s="38">
        <f>IF(F$1048&lt;&gt;0,(($B1061*B$1048+$C1061*C$1048+$D1061*D$1048))/F$1048,0)</f>
        <v>0</v>
      </c>
      <c r="G1061" s="43">
        <f>0.01*'Input'!$F$60*(E1061*$E$1048)+10*(B1061*$B$1048+C1061*$C$1048+D1061*$D$1048)</f>
        <v>0</v>
      </c>
      <c r="H1061" s="38">
        <f>IF($F$1048&lt;&gt;0,0.1*G1061/$F$1048,"")</f>
        <v>0</v>
      </c>
      <c r="I1061" s="47">
        <f>IF($E$1048&lt;&gt;0,G1061/$E$1048,"")</f>
        <v>0</v>
      </c>
      <c r="J1061" s="17"/>
    </row>
    <row r="1062" spans="1:10">
      <c r="A1062" s="4" t="s">
        <v>1583</v>
      </c>
      <c r="B1062" s="39">
        <f>'Yard'!$L$91</f>
        <v>0</v>
      </c>
      <c r="C1062" s="39">
        <f>'Yard'!$L$119</f>
        <v>0</v>
      </c>
      <c r="D1062" s="39">
        <f>'Yard'!$L$142</f>
        <v>0</v>
      </c>
      <c r="E1062" s="21"/>
      <c r="F1062" s="38">
        <f>IF(F$1048&lt;&gt;0,(($B1062*B$1048+$C1062*C$1048+$D1062*D$1048))/F$1048,0)</f>
        <v>0</v>
      </c>
      <c r="G1062" s="43">
        <f>0.01*'Input'!$F$60*(E1062*$E$1048)+10*(B1062*$B$1048+C1062*$C$1048+D1062*$D$1048)</f>
        <v>0</v>
      </c>
      <c r="H1062" s="38">
        <f>IF($F$1048&lt;&gt;0,0.1*G1062/$F$1048,"")</f>
        <v>0</v>
      </c>
      <c r="I1062" s="47">
        <f>IF($E$1048&lt;&gt;0,G1062/$E$1048,"")</f>
        <v>0</v>
      </c>
      <c r="J1062" s="17"/>
    </row>
    <row r="1063" spans="1:10">
      <c r="A1063" s="4" t="s">
        <v>1584</v>
      </c>
      <c r="B1063" s="39">
        <f>'Yard'!$M$91</f>
        <v>0</v>
      </c>
      <c r="C1063" s="39">
        <f>'Yard'!$M$119</f>
        <v>0</v>
      </c>
      <c r="D1063" s="39">
        <f>'Yard'!$M$142</f>
        <v>0</v>
      </c>
      <c r="E1063" s="21"/>
      <c r="F1063" s="38">
        <f>IF(F$1048&lt;&gt;0,(($B1063*B$1048+$C1063*C$1048+$D1063*D$1048))/F$1048,0)</f>
        <v>0</v>
      </c>
      <c r="G1063" s="43">
        <f>0.01*'Input'!$F$60*(E1063*$E$1048)+10*(B1063*$B$1048+C1063*$C$1048+D1063*$D$1048)</f>
        <v>0</v>
      </c>
      <c r="H1063" s="38">
        <f>IF($F$1048&lt;&gt;0,0.1*G1063/$F$1048,"")</f>
        <v>0</v>
      </c>
      <c r="I1063" s="47">
        <f>IF($E$1048&lt;&gt;0,G1063/$E$1048,"")</f>
        <v>0</v>
      </c>
      <c r="J1063" s="17"/>
    </row>
    <row r="1064" spans="1:10">
      <c r="A1064" s="4" t="s">
        <v>1585</v>
      </c>
      <c r="B1064" s="39">
        <f>'Yard'!$N$91</f>
        <v>0</v>
      </c>
      <c r="C1064" s="39">
        <f>'Yard'!$N$119</f>
        <v>0</v>
      </c>
      <c r="D1064" s="39">
        <f>'Yard'!$N$142</f>
        <v>0</v>
      </c>
      <c r="E1064" s="21"/>
      <c r="F1064" s="38">
        <f>IF(F$1048&lt;&gt;0,(($B1064*B$1048+$C1064*C$1048+$D1064*D$1048))/F$1048,0)</f>
        <v>0</v>
      </c>
      <c r="G1064" s="43">
        <f>0.01*'Input'!$F$60*(E1064*$E$1048)+10*(B1064*$B$1048+C1064*$C$1048+D1064*$D$1048)</f>
        <v>0</v>
      </c>
      <c r="H1064" s="38">
        <f>IF($F$1048&lt;&gt;0,0.1*G1064/$F$1048,"")</f>
        <v>0</v>
      </c>
      <c r="I1064" s="47">
        <f>IF($E$1048&lt;&gt;0,G1064/$E$1048,"")</f>
        <v>0</v>
      </c>
      <c r="J1064" s="17"/>
    </row>
    <row r="1065" spans="1:10">
      <c r="A1065" s="4" t="s">
        <v>1586</v>
      </c>
      <c r="B1065" s="39">
        <f>'Yard'!$O$91</f>
        <v>0</v>
      </c>
      <c r="C1065" s="39">
        <f>'Yard'!$O$119</f>
        <v>0</v>
      </c>
      <c r="D1065" s="39">
        <f>'Yard'!$O$142</f>
        <v>0</v>
      </c>
      <c r="E1065" s="21"/>
      <c r="F1065" s="38">
        <f>IF(F$1048&lt;&gt;0,(($B1065*B$1048+$C1065*C$1048+$D1065*D$1048))/F$1048,0)</f>
        <v>0</v>
      </c>
      <c r="G1065" s="43">
        <f>0.01*'Input'!$F$60*(E1065*$E$1048)+10*(B1065*$B$1048+C1065*$C$1048+D1065*$D$1048)</f>
        <v>0</v>
      </c>
      <c r="H1065" s="38">
        <f>IF($F$1048&lt;&gt;0,0.1*G1065/$F$1048,"")</f>
        <v>0</v>
      </c>
      <c r="I1065" s="47">
        <f>IF($E$1048&lt;&gt;0,G1065/$E$1048,"")</f>
        <v>0</v>
      </c>
      <c r="J1065" s="17"/>
    </row>
    <row r="1066" spans="1:10">
      <c r="A1066" s="4" t="s">
        <v>1587</v>
      </c>
      <c r="B1066" s="39">
        <f>'Yard'!$P$91</f>
        <v>0</v>
      </c>
      <c r="C1066" s="39">
        <f>'Yard'!$P$119</f>
        <v>0</v>
      </c>
      <c r="D1066" s="39">
        <f>'Yard'!$P$142</f>
        <v>0</v>
      </c>
      <c r="E1066" s="21"/>
      <c r="F1066" s="38">
        <f>IF(F$1048&lt;&gt;0,(($B1066*B$1048+$C1066*C$1048+$D1066*D$1048))/F$1048,0)</f>
        <v>0</v>
      </c>
      <c r="G1066" s="43">
        <f>0.01*'Input'!$F$60*(E1066*$E$1048)+10*(B1066*$B$1048+C1066*$C$1048+D1066*$D$1048)</f>
        <v>0</v>
      </c>
      <c r="H1066" s="38">
        <f>IF($F$1048&lt;&gt;0,0.1*G1066/$F$1048,"")</f>
        <v>0</v>
      </c>
      <c r="I1066" s="47">
        <f>IF($E$1048&lt;&gt;0,G1066/$E$1048,"")</f>
        <v>0</v>
      </c>
      <c r="J1066" s="17"/>
    </row>
    <row r="1067" spans="1:10">
      <c r="A1067" s="4" t="s">
        <v>1588</v>
      </c>
      <c r="B1067" s="39">
        <f>'Yard'!$Q$91</f>
        <v>0</v>
      </c>
      <c r="C1067" s="39">
        <f>'Yard'!$Q$119</f>
        <v>0</v>
      </c>
      <c r="D1067" s="39">
        <f>'Yard'!$Q$142</f>
        <v>0</v>
      </c>
      <c r="E1067" s="21"/>
      <c r="F1067" s="38">
        <f>IF(F$1048&lt;&gt;0,(($B1067*B$1048+$C1067*C$1048+$D1067*D$1048))/F$1048,0)</f>
        <v>0</v>
      </c>
      <c r="G1067" s="43">
        <f>0.01*'Input'!$F$60*(E1067*$E$1048)+10*(B1067*$B$1048+C1067*$C$1048+D1067*$D$1048)</f>
        <v>0</v>
      </c>
      <c r="H1067" s="38">
        <f>IF($F$1048&lt;&gt;0,0.1*G1067/$F$1048,"")</f>
        <v>0</v>
      </c>
      <c r="I1067" s="47">
        <f>IF($E$1048&lt;&gt;0,G1067/$E$1048,"")</f>
        <v>0</v>
      </c>
      <c r="J1067" s="17"/>
    </row>
    <row r="1068" spans="1:10">
      <c r="A1068" s="4" t="s">
        <v>1589</v>
      </c>
      <c r="B1068" s="39">
        <f>'Yard'!$R$91</f>
        <v>0</v>
      </c>
      <c r="C1068" s="39">
        <f>'Yard'!$R$119</f>
        <v>0</v>
      </c>
      <c r="D1068" s="39">
        <f>'Yard'!$R$142</f>
        <v>0</v>
      </c>
      <c r="E1068" s="21"/>
      <c r="F1068" s="38">
        <f>IF(F$1048&lt;&gt;0,(($B1068*B$1048+$C1068*C$1048+$D1068*D$1048))/F$1048,0)</f>
        <v>0</v>
      </c>
      <c r="G1068" s="43">
        <f>0.01*'Input'!$F$60*(E1068*$E$1048)+10*(B1068*$B$1048+C1068*$C$1048+D1068*$D$1048)</f>
        <v>0</v>
      </c>
      <c r="H1068" s="38">
        <f>IF($F$1048&lt;&gt;0,0.1*G1068/$F$1048,"")</f>
        <v>0</v>
      </c>
      <c r="I1068" s="47">
        <f>IF($E$1048&lt;&gt;0,G1068/$E$1048,"")</f>
        <v>0</v>
      </c>
      <c r="J1068" s="17"/>
    </row>
    <row r="1069" spans="1:10">
      <c r="A1069" s="4" t="s">
        <v>1590</v>
      </c>
      <c r="B1069" s="39">
        <f>'Yard'!$S$91</f>
        <v>0</v>
      </c>
      <c r="C1069" s="39">
        <f>'Yard'!$S$119</f>
        <v>0</v>
      </c>
      <c r="D1069" s="39">
        <f>'Yard'!$S$142</f>
        <v>0</v>
      </c>
      <c r="E1069" s="21"/>
      <c r="F1069" s="38">
        <f>IF(F$1048&lt;&gt;0,(($B1069*B$1048+$C1069*C$1048+$D1069*D$1048))/F$1048,0)</f>
        <v>0</v>
      </c>
      <c r="G1069" s="43">
        <f>0.01*'Input'!$F$60*(E1069*$E$1048)+10*(B1069*$B$1048+C1069*$C$1048+D1069*$D$1048)</f>
        <v>0</v>
      </c>
      <c r="H1069" s="38">
        <f>IF($F$1048&lt;&gt;0,0.1*G1069/$F$1048,"")</f>
        <v>0</v>
      </c>
      <c r="I1069" s="47">
        <f>IF($E$1048&lt;&gt;0,G1069/$E$1048,"")</f>
        <v>0</v>
      </c>
      <c r="J1069" s="17"/>
    </row>
    <row r="1070" spans="1:10">
      <c r="A1070" s="4" t="s">
        <v>1591</v>
      </c>
      <c r="B1070" s="21"/>
      <c r="C1070" s="21"/>
      <c r="D1070" s="21"/>
      <c r="E1070" s="49">
        <f>'Otex'!$B$153</f>
        <v>0</v>
      </c>
      <c r="F1070" s="38">
        <f>IF(F$1048&lt;&gt;0,(($B1070*B$1048+$C1070*C$1048+$D1070*D$1048))/F$1048,0)</f>
        <v>0</v>
      </c>
      <c r="G1070" s="43">
        <f>0.01*'Input'!$F$60*(E1070*$E$1048)+10*(B1070*$B$1048+C1070*$C$1048+D1070*$D$1048)</f>
        <v>0</v>
      </c>
      <c r="H1070" s="38">
        <f>IF($F$1048&lt;&gt;0,0.1*G1070/$F$1048,"")</f>
        <v>0</v>
      </c>
      <c r="I1070" s="47">
        <f>IF($E$1048&lt;&gt;0,G1070/$E$1048,"")</f>
        <v>0</v>
      </c>
      <c r="J1070" s="17"/>
    </row>
    <row r="1071" spans="1:10">
      <c r="A1071" s="4" t="s">
        <v>1592</v>
      </c>
      <c r="B1071" s="21"/>
      <c r="C1071" s="21"/>
      <c r="D1071" s="21"/>
      <c r="E1071" s="49">
        <f>'Otex'!$C$153</f>
        <v>0</v>
      </c>
      <c r="F1071" s="38">
        <f>IF(F$1048&lt;&gt;0,(($B1071*B$1048+$C1071*C$1048+$D1071*D$1048))/F$1048,0)</f>
        <v>0</v>
      </c>
      <c r="G1071" s="43">
        <f>0.01*'Input'!$F$60*(E1071*$E$1048)+10*(B1071*$B$1048+C1071*$C$1048+D1071*$D$1048)</f>
        <v>0</v>
      </c>
      <c r="H1071" s="38">
        <f>IF($F$1048&lt;&gt;0,0.1*G1071/$F$1048,"")</f>
        <v>0</v>
      </c>
      <c r="I1071" s="47">
        <f>IF($E$1048&lt;&gt;0,G1071/$E$1048,"")</f>
        <v>0</v>
      </c>
      <c r="J1071" s="17"/>
    </row>
    <row r="1072" spans="1:10">
      <c r="A1072" s="4" t="s">
        <v>1593</v>
      </c>
      <c r="B1072" s="39">
        <f>'Adder'!$B$297</f>
        <v>0</v>
      </c>
      <c r="C1072" s="39">
        <f>'Adder'!$C$297</f>
        <v>0</v>
      </c>
      <c r="D1072" s="39">
        <f>'Adder'!$D$297</f>
        <v>0</v>
      </c>
      <c r="E1072" s="21"/>
      <c r="F1072" s="38">
        <f>IF(F$1048&lt;&gt;0,(($B1072*B$1048+$C1072*C$1048+$D1072*D$1048))/F$1048,0)</f>
        <v>0</v>
      </c>
      <c r="G1072" s="43">
        <f>0.01*'Input'!$F$60*(E1072*$E$1048)+10*(B1072*$B$1048+C1072*$C$1048+D1072*$D$1048)</f>
        <v>0</v>
      </c>
      <c r="H1072" s="38">
        <f>IF($F$1048&lt;&gt;0,0.1*G1072/$F$1048,"")</f>
        <v>0</v>
      </c>
      <c r="I1072" s="47">
        <f>IF($E$1048&lt;&gt;0,G1072/$E$1048,"")</f>
        <v>0</v>
      </c>
      <c r="J1072" s="17"/>
    </row>
    <row r="1073" spans="1:10">
      <c r="A1073" s="4" t="s">
        <v>1594</v>
      </c>
      <c r="B1073" s="39">
        <f>'Adjust'!$B$110</f>
        <v>0</v>
      </c>
      <c r="C1073" s="39">
        <f>'Adjust'!$C$110</f>
        <v>0</v>
      </c>
      <c r="D1073" s="39">
        <f>'Adjust'!$D$110</f>
        <v>0</v>
      </c>
      <c r="E1073" s="49">
        <f>'Adjust'!$E$110</f>
        <v>0</v>
      </c>
      <c r="F1073" s="38">
        <f>IF(F$1048&lt;&gt;0,(($B1073*B$1048+$C1073*C$1048+$D1073*D$1048))/F$1048,0)</f>
        <v>0</v>
      </c>
      <c r="G1073" s="43">
        <f>0.01*'Input'!$F$60*(E1073*$E$1048)+10*(B1073*$B$1048+C1073*$C$1048+D1073*$D$1048)</f>
        <v>0</v>
      </c>
      <c r="H1073" s="38">
        <f>IF($F$1048&lt;&gt;0,0.1*G1073/$F$1048,"")</f>
        <v>0</v>
      </c>
      <c r="I1073" s="47">
        <f>IF($E$1048&lt;&gt;0,G1073/$E$1048,"")</f>
        <v>0</v>
      </c>
      <c r="J1073" s="17"/>
    </row>
    <row r="1075" spans="1:10">
      <c r="A1075" s="4" t="s">
        <v>1595</v>
      </c>
      <c r="B1075" s="38">
        <f>SUM($B$1051:$B$1073)</f>
        <v>0</v>
      </c>
      <c r="C1075" s="38">
        <f>SUM($C$1051:$C$1073)</f>
        <v>0</v>
      </c>
      <c r="D1075" s="38">
        <f>SUM($D$1051:$D$1073)</f>
        <v>0</v>
      </c>
      <c r="E1075" s="47">
        <f>SUM($E$1051:$E$1073)</f>
        <v>0</v>
      </c>
      <c r="F1075" s="38">
        <f>SUM(F$1051:F$1073)</f>
        <v>0</v>
      </c>
      <c r="G1075" s="43">
        <f>SUM($G$1051:$G$1073)</f>
        <v>0</v>
      </c>
      <c r="H1075" s="38">
        <f>SUM($H$1051:$H$1073)</f>
        <v>0</v>
      </c>
      <c r="I1075" s="47">
        <f>SUM($I$1051:$I$1073)</f>
        <v>0</v>
      </c>
      <c r="J1075" s="17"/>
    </row>
  </sheetData>
  <sheetProtection sheet="1" objects="1" scenarios="1"/>
  <hyperlinks>
    <hyperlink ref="A5" location="'M-ATW'!B41" display="Domestic Unrestricted"/>
    <hyperlink ref="A6" location="'M-ATW'!B73" display="Domestic Two Rate"/>
    <hyperlink ref="A7" location="'M-ATW'!B105" display="Domestic Off Peak (related MPAN)"/>
    <hyperlink ref="A8" location="'M-ATW'!B133" display="Small Non Domestic Unrestricted"/>
    <hyperlink ref="A9" location="'M-ATW'!B165" display="Small Non Domestic Two Rate"/>
    <hyperlink ref="A10" location="'M-ATW'!B197" display="Small Non Domestic Off Peak (related MPAN)"/>
    <hyperlink ref="A11" location="'M-ATW'!B225" display="LV Medium Non-Domestic"/>
    <hyperlink ref="A12" location="'M-ATW'!B257" display="LV Sub Medium Non-Domestic"/>
    <hyperlink ref="A13" location="'M-ATW'!B289" display="HV Medium Non-Domestic"/>
    <hyperlink ref="A14" location="'M-ATW'!B321" display="LV Network Domestic"/>
    <hyperlink ref="A15" location="'M-ATW'!B353" display="LV Network Non-Domestic Non-CT"/>
    <hyperlink ref="A16" location="'M-ATW'!B385" display="LV HH Metered"/>
    <hyperlink ref="A17" location="'M-ATW'!B417" display="LV Sub HH Metered"/>
    <hyperlink ref="A18" location="'M-ATW'!B449" display="HV HH Metered"/>
    <hyperlink ref="A19" location="'M-ATW'!B481" display="NHH UMS category A"/>
    <hyperlink ref="A20" location="'M-ATW'!B511" display="NHH UMS category B"/>
    <hyperlink ref="A21" location="'M-ATW'!B541" display="NHH UMS category C"/>
    <hyperlink ref="A22" location="'M-ATW'!B571" display="NHH UMS category D"/>
    <hyperlink ref="A23" location="'M-ATW'!B601" display="LV UMS (Pseudo HH Metered)"/>
    <hyperlink ref="A24" location="'M-ATW'!B631" display="LV Generation NHH or Aggregate HH"/>
    <hyperlink ref="A25" location="'M-ATW'!B663" display="LV Sub Generation NHH"/>
    <hyperlink ref="A26" location="'M-ATW'!B695" display="LV Generation Intermittent"/>
    <hyperlink ref="A27" location="'M-ATW'!B727" display="LV Generation Intermittent no RP charge"/>
    <hyperlink ref="A28" location="'M-ATW'!B759" display="LV Generation Non-Intermittent"/>
    <hyperlink ref="A29" location="'M-ATW'!B791" display="LV Generation Non-Intermittent no RP charge"/>
    <hyperlink ref="A30" location="'M-ATW'!B823" display="LV Sub Generation Intermittent"/>
    <hyperlink ref="A31" location="'M-ATW'!B855" display="LV Sub Generation Intermittent no RP charge"/>
    <hyperlink ref="A32" location="'M-ATW'!B887" display="LV Sub Generation Non-Intermittent"/>
    <hyperlink ref="A33" location="'M-ATW'!B919" display="LV Sub Generation Non-Intermittent no RP charge"/>
    <hyperlink ref="A34" location="'M-ATW'!B951" display="HV Generation Intermittent"/>
    <hyperlink ref="A35" location="'M-ATW'!B983" display="HV Generation Intermittent no RP charge"/>
    <hyperlink ref="A36" location="'M-ATW'!B1015" display="HV Generation Non-Intermittent"/>
    <hyperlink ref="A37" location="'M-ATW'!B1047" display="HV Generation Non-Intermittent no RP charge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  <rowBreaks count="33" manualBreakCount="33">
    <brk id="37" max="16383" man="1"/>
    <brk id="69" max="16383" man="1"/>
    <brk id="101" max="16383" man="1"/>
    <brk id="129" max="16383" man="1"/>
    <brk id="161" max="16383" man="1"/>
    <brk id="193" max="16383" man="1"/>
    <brk id="221" max="16383" man="1"/>
    <brk id="253" max="16383" man="1"/>
    <brk id="285" max="16383" man="1"/>
    <brk id="317" max="16383" man="1"/>
    <brk id="349" max="16383" man="1"/>
    <brk id="381" max="16383" man="1"/>
    <brk id="413" max="16383" man="1"/>
    <brk id="445" max="16383" man="1"/>
    <brk id="477" max="16383" man="1"/>
    <brk id="507" max="16383" man="1"/>
    <brk id="537" max="16383" man="1"/>
    <brk id="567" max="16383" man="1"/>
    <brk id="597" max="16383" man="1"/>
    <brk id="627" max="16383" man="1"/>
    <brk id="659" max="16383" man="1"/>
    <brk id="691" max="16383" man="1"/>
    <brk id="723" max="16383" man="1"/>
    <brk id="755" max="16383" man="1"/>
    <brk id="787" max="16383" man="1"/>
    <brk id="819" max="16383" man="1"/>
    <brk id="851" max="16383" man="1"/>
    <brk id="883" max="16383" man="1"/>
    <brk id="915" max="16383" man="1"/>
    <brk id="947" max="16383" man="1"/>
    <brk id="979" max="16383" man="1"/>
    <brk id="1011" max="16383" man="1"/>
    <brk id="1043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26" ht="21" customHeight="1">
      <c r="A1" s="1" t="str">
        <f>"Revenue matrix"&amp;" for "&amp;'Input'!B7&amp;" in "&amp;'Input'!C7&amp;" ("&amp;'Input'!D7&amp;")"</f>
        <v>Not calculated: open in spreadsheet app and allow calculations</v>
      </c>
    </row>
    <row r="2" spans="1:26">
      <c r="A2" s="3" t="s">
        <v>1485</v>
      </c>
    </row>
    <row r="4" spans="1:26" ht="21" customHeight="1">
      <c r="A4" s="1" t="s">
        <v>1598</v>
      </c>
    </row>
    <row r="6" spans="1:26">
      <c r="B6" s="36" t="s">
        <v>1599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</row>
    <row r="7" spans="1:26">
      <c r="B7" s="15" t="s">
        <v>338</v>
      </c>
      <c r="C7" s="15" t="s">
        <v>339</v>
      </c>
      <c r="D7" s="15" t="s">
        <v>340</v>
      </c>
      <c r="E7" s="15" t="s">
        <v>341</v>
      </c>
      <c r="F7" s="15" t="s">
        <v>342</v>
      </c>
      <c r="G7" s="15" t="s">
        <v>343</v>
      </c>
      <c r="H7" s="15" t="s">
        <v>344</v>
      </c>
      <c r="I7" s="15" t="s">
        <v>345</v>
      </c>
      <c r="J7" s="15" t="s">
        <v>495</v>
      </c>
      <c r="K7" s="15" t="s">
        <v>507</v>
      </c>
      <c r="L7" s="15" t="s">
        <v>326</v>
      </c>
      <c r="M7" s="15" t="s">
        <v>913</v>
      </c>
      <c r="N7" s="15" t="s">
        <v>914</v>
      </c>
      <c r="O7" s="15" t="s">
        <v>915</v>
      </c>
      <c r="P7" s="15" t="s">
        <v>916</v>
      </c>
      <c r="Q7" s="15" t="s">
        <v>917</v>
      </c>
      <c r="R7" s="15" t="s">
        <v>918</v>
      </c>
      <c r="S7" s="15" t="s">
        <v>919</v>
      </c>
      <c r="T7" s="15" t="s">
        <v>920</v>
      </c>
      <c r="U7" s="15" t="s">
        <v>921</v>
      </c>
      <c r="V7" s="15" t="s">
        <v>922</v>
      </c>
      <c r="W7" s="15" t="s">
        <v>1593</v>
      </c>
      <c r="X7" s="15" t="s">
        <v>1594</v>
      </c>
      <c r="Y7" s="15" t="s">
        <v>1600</v>
      </c>
    </row>
    <row r="8" spans="1:26">
      <c r="A8" s="4" t="s">
        <v>185</v>
      </c>
      <c r="B8" s="45">
        <f>'M-ATW'!$D$45</f>
        <v>0</v>
      </c>
      <c r="C8" s="45">
        <f>'M-ATW'!$D$46</f>
        <v>0</v>
      </c>
      <c r="D8" s="45">
        <f>'M-ATW'!$D$47</f>
        <v>0</v>
      </c>
      <c r="E8" s="45">
        <f>'M-ATW'!$D$48</f>
        <v>0</v>
      </c>
      <c r="F8" s="45">
        <f>'M-ATW'!$D$49</f>
        <v>0</v>
      </c>
      <c r="G8" s="45">
        <f>'M-ATW'!$D$50</f>
        <v>0</v>
      </c>
      <c r="H8" s="45">
        <f>'M-ATW'!$D$51</f>
        <v>0</v>
      </c>
      <c r="I8" s="45">
        <f>'M-ATW'!$D$52</f>
        <v>0</v>
      </c>
      <c r="J8" s="45">
        <f>'M-ATW'!$D$53</f>
        <v>0</v>
      </c>
      <c r="K8" s="45">
        <f>'M-ATW'!$D$54</f>
        <v>0</v>
      </c>
      <c r="L8" s="45">
        <f>'M-ATW'!$D$55</f>
        <v>0</v>
      </c>
      <c r="M8" s="45">
        <f>'M-ATW'!$D$56</f>
        <v>0</v>
      </c>
      <c r="N8" s="45">
        <f>'M-ATW'!$D$57</f>
        <v>0</v>
      </c>
      <c r="O8" s="45">
        <f>'M-ATW'!$D$58</f>
        <v>0</v>
      </c>
      <c r="P8" s="45">
        <f>'M-ATW'!$D$59</f>
        <v>0</v>
      </c>
      <c r="Q8" s="45">
        <f>'M-ATW'!$D$60</f>
        <v>0</v>
      </c>
      <c r="R8" s="45">
        <f>'M-ATW'!$D$61</f>
        <v>0</v>
      </c>
      <c r="S8" s="45">
        <f>'M-ATW'!$D$62</f>
        <v>0</v>
      </c>
      <c r="T8" s="45">
        <f>'M-ATW'!$D$63</f>
        <v>0</v>
      </c>
      <c r="U8" s="45">
        <f>'M-ATW'!$D$64</f>
        <v>0</v>
      </c>
      <c r="V8" s="45">
        <f>'M-ATW'!$D$65</f>
        <v>0</v>
      </c>
      <c r="W8" s="45">
        <f>'M-ATW'!$D$66</f>
        <v>0</v>
      </c>
      <c r="X8" s="45">
        <f>'M-ATW'!$D$67</f>
        <v>0</v>
      </c>
      <c r="Y8" s="43">
        <f>SUM($B8:$X8)</f>
        <v>0</v>
      </c>
      <c r="Z8" s="17"/>
    </row>
    <row r="9" spans="1:26">
      <c r="A9" s="4" t="s">
        <v>186</v>
      </c>
      <c r="B9" s="45">
        <f>'M-ATW'!$F$77</f>
        <v>0</v>
      </c>
      <c r="C9" s="45">
        <f>'M-ATW'!$F$78</f>
        <v>0</v>
      </c>
      <c r="D9" s="45">
        <f>'M-ATW'!$F$79</f>
        <v>0</v>
      </c>
      <c r="E9" s="45">
        <f>'M-ATW'!$F$80</f>
        <v>0</v>
      </c>
      <c r="F9" s="45">
        <f>'M-ATW'!$F$81</f>
        <v>0</v>
      </c>
      <c r="G9" s="45">
        <f>'M-ATW'!$F$82</f>
        <v>0</v>
      </c>
      <c r="H9" s="45">
        <f>'M-ATW'!$F$83</f>
        <v>0</v>
      </c>
      <c r="I9" s="45">
        <f>'M-ATW'!$F$84</f>
        <v>0</v>
      </c>
      <c r="J9" s="45">
        <f>'M-ATW'!$F$85</f>
        <v>0</v>
      </c>
      <c r="K9" s="45">
        <f>'M-ATW'!$F$86</f>
        <v>0</v>
      </c>
      <c r="L9" s="45">
        <f>'M-ATW'!$F$87</f>
        <v>0</v>
      </c>
      <c r="M9" s="45">
        <f>'M-ATW'!$F$88</f>
        <v>0</v>
      </c>
      <c r="N9" s="45">
        <f>'M-ATW'!$F$89</f>
        <v>0</v>
      </c>
      <c r="O9" s="45">
        <f>'M-ATW'!$F$90</f>
        <v>0</v>
      </c>
      <c r="P9" s="45">
        <f>'M-ATW'!$F$91</f>
        <v>0</v>
      </c>
      <c r="Q9" s="45">
        <f>'M-ATW'!$F$92</f>
        <v>0</v>
      </c>
      <c r="R9" s="45">
        <f>'M-ATW'!$F$93</f>
        <v>0</v>
      </c>
      <c r="S9" s="45">
        <f>'M-ATW'!$F$94</f>
        <v>0</v>
      </c>
      <c r="T9" s="45">
        <f>'M-ATW'!$F$95</f>
        <v>0</v>
      </c>
      <c r="U9" s="45">
        <f>'M-ATW'!$F$96</f>
        <v>0</v>
      </c>
      <c r="V9" s="45">
        <f>'M-ATW'!$F$97</f>
        <v>0</v>
      </c>
      <c r="W9" s="45">
        <f>'M-ATW'!$F$98</f>
        <v>0</v>
      </c>
      <c r="X9" s="45">
        <f>'M-ATW'!$F$99</f>
        <v>0</v>
      </c>
      <c r="Y9" s="43">
        <f>SUM($B9:$X9)</f>
        <v>0</v>
      </c>
      <c r="Z9" s="17"/>
    </row>
    <row r="10" spans="1:26">
      <c r="A10" s="4" t="s">
        <v>231</v>
      </c>
      <c r="B10" s="45">
        <f>'M-ATW'!$C$109</f>
        <v>0</v>
      </c>
      <c r="C10" s="45">
        <f>'M-ATW'!$C$110</f>
        <v>0</v>
      </c>
      <c r="D10" s="45">
        <f>'M-ATW'!$C$111</f>
        <v>0</v>
      </c>
      <c r="E10" s="45">
        <f>'M-ATW'!$C$112</f>
        <v>0</v>
      </c>
      <c r="F10" s="45">
        <f>'M-ATW'!$C$113</f>
        <v>0</v>
      </c>
      <c r="G10" s="45">
        <f>'M-ATW'!$C$114</f>
        <v>0</v>
      </c>
      <c r="H10" s="45">
        <f>'M-ATW'!$C$115</f>
        <v>0</v>
      </c>
      <c r="I10" s="45">
        <f>'M-ATW'!$C$116</f>
        <v>0</v>
      </c>
      <c r="J10" s="21"/>
      <c r="K10" s="21"/>
      <c r="L10" s="45">
        <f>'M-ATW'!$C$117</f>
        <v>0</v>
      </c>
      <c r="M10" s="45">
        <f>'M-ATW'!$C$118</f>
        <v>0</v>
      </c>
      <c r="N10" s="45">
        <f>'M-ATW'!$C$119</f>
        <v>0</v>
      </c>
      <c r="O10" s="45">
        <f>'M-ATW'!$C$120</f>
        <v>0</v>
      </c>
      <c r="P10" s="45">
        <f>'M-ATW'!$C$121</f>
        <v>0</v>
      </c>
      <c r="Q10" s="45">
        <f>'M-ATW'!$C$122</f>
        <v>0</v>
      </c>
      <c r="R10" s="45">
        <f>'M-ATW'!$C$123</f>
        <v>0</v>
      </c>
      <c r="S10" s="45">
        <f>'M-ATW'!$C$124</f>
        <v>0</v>
      </c>
      <c r="T10" s="45">
        <f>'M-ATW'!$C$125</f>
        <v>0</v>
      </c>
      <c r="U10" s="21"/>
      <c r="V10" s="21"/>
      <c r="W10" s="45">
        <f>'M-ATW'!$C$126</f>
        <v>0</v>
      </c>
      <c r="X10" s="45">
        <f>'M-ATW'!$C$127</f>
        <v>0</v>
      </c>
      <c r="Y10" s="43">
        <f>SUM($B10:$X10)</f>
        <v>0</v>
      </c>
      <c r="Z10" s="17"/>
    </row>
    <row r="11" spans="1:26">
      <c r="A11" s="4" t="s">
        <v>187</v>
      </c>
      <c r="B11" s="45">
        <f>'M-ATW'!$D$137</f>
        <v>0</v>
      </c>
      <c r="C11" s="45">
        <f>'M-ATW'!$D$138</f>
        <v>0</v>
      </c>
      <c r="D11" s="45">
        <f>'M-ATW'!$D$139</f>
        <v>0</v>
      </c>
      <c r="E11" s="45">
        <f>'M-ATW'!$D$140</f>
        <v>0</v>
      </c>
      <c r="F11" s="45">
        <f>'M-ATW'!$D$141</f>
        <v>0</v>
      </c>
      <c r="G11" s="45">
        <f>'M-ATW'!$D$142</f>
        <v>0</v>
      </c>
      <c r="H11" s="45">
        <f>'M-ATW'!$D$143</f>
        <v>0</v>
      </c>
      <c r="I11" s="45">
        <f>'M-ATW'!$D$144</f>
        <v>0</v>
      </c>
      <c r="J11" s="45">
        <f>'M-ATW'!$D$145</f>
        <v>0</v>
      </c>
      <c r="K11" s="45">
        <f>'M-ATW'!$D$146</f>
        <v>0</v>
      </c>
      <c r="L11" s="45">
        <f>'M-ATW'!$D$147</f>
        <v>0</v>
      </c>
      <c r="M11" s="45">
        <f>'M-ATW'!$D$148</f>
        <v>0</v>
      </c>
      <c r="N11" s="45">
        <f>'M-ATW'!$D$149</f>
        <v>0</v>
      </c>
      <c r="O11" s="45">
        <f>'M-ATW'!$D$150</f>
        <v>0</v>
      </c>
      <c r="P11" s="45">
        <f>'M-ATW'!$D$151</f>
        <v>0</v>
      </c>
      <c r="Q11" s="45">
        <f>'M-ATW'!$D$152</f>
        <v>0</v>
      </c>
      <c r="R11" s="45">
        <f>'M-ATW'!$D$153</f>
        <v>0</v>
      </c>
      <c r="S11" s="45">
        <f>'M-ATW'!$D$154</f>
        <v>0</v>
      </c>
      <c r="T11" s="45">
        <f>'M-ATW'!$D$155</f>
        <v>0</v>
      </c>
      <c r="U11" s="45">
        <f>'M-ATW'!$D$156</f>
        <v>0</v>
      </c>
      <c r="V11" s="45">
        <f>'M-ATW'!$D$157</f>
        <v>0</v>
      </c>
      <c r="W11" s="45">
        <f>'M-ATW'!$D$158</f>
        <v>0</v>
      </c>
      <c r="X11" s="45">
        <f>'M-ATW'!$D$159</f>
        <v>0</v>
      </c>
      <c r="Y11" s="43">
        <f>SUM($B11:$X11)</f>
        <v>0</v>
      </c>
      <c r="Z11" s="17"/>
    </row>
    <row r="12" spans="1:26">
      <c r="A12" s="4" t="s">
        <v>188</v>
      </c>
      <c r="B12" s="45">
        <f>'M-ATW'!$F$169</f>
        <v>0</v>
      </c>
      <c r="C12" s="45">
        <f>'M-ATW'!$F$170</f>
        <v>0</v>
      </c>
      <c r="D12" s="45">
        <f>'M-ATW'!$F$171</f>
        <v>0</v>
      </c>
      <c r="E12" s="45">
        <f>'M-ATW'!$F$172</f>
        <v>0</v>
      </c>
      <c r="F12" s="45">
        <f>'M-ATW'!$F$173</f>
        <v>0</v>
      </c>
      <c r="G12" s="45">
        <f>'M-ATW'!$F$174</f>
        <v>0</v>
      </c>
      <c r="H12" s="45">
        <f>'M-ATW'!$F$175</f>
        <v>0</v>
      </c>
      <c r="I12" s="45">
        <f>'M-ATW'!$F$176</f>
        <v>0</v>
      </c>
      <c r="J12" s="45">
        <f>'M-ATW'!$F$177</f>
        <v>0</v>
      </c>
      <c r="K12" s="45">
        <f>'M-ATW'!$F$178</f>
        <v>0</v>
      </c>
      <c r="L12" s="45">
        <f>'M-ATW'!$F$179</f>
        <v>0</v>
      </c>
      <c r="M12" s="45">
        <f>'M-ATW'!$F$180</f>
        <v>0</v>
      </c>
      <c r="N12" s="45">
        <f>'M-ATW'!$F$181</f>
        <v>0</v>
      </c>
      <c r="O12" s="45">
        <f>'M-ATW'!$F$182</f>
        <v>0</v>
      </c>
      <c r="P12" s="45">
        <f>'M-ATW'!$F$183</f>
        <v>0</v>
      </c>
      <c r="Q12" s="45">
        <f>'M-ATW'!$F$184</f>
        <v>0</v>
      </c>
      <c r="R12" s="45">
        <f>'M-ATW'!$F$185</f>
        <v>0</v>
      </c>
      <c r="S12" s="45">
        <f>'M-ATW'!$F$186</f>
        <v>0</v>
      </c>
      <c r="T12" s="45">
        <f>'M-ATW'!$F$187</f>
        <v>0</v>
      </c>
      <c r="U12" s="45">
        <f>'M-ATW'!$F$188</f>
        <v>0</v>
      </c>
      <c r="V12" s="45">
        <f>'M-ATW'!$F$189</f>
        <v>0</v>
      </c>
      <c r="W12" s="45">
        <f>'M-ATW'!$F$190</f>
        <v>0</v>
      </c>
      <c r="X12" s="45">
        <f>'M-ATW'!$F$191</f>
        <v>0</v>
      </c>
      <c r="Y12" s="43">
        <f>SUM($B12:$X12)</f>
        <v>0</v>
      </c>
      <c r="Z12" s="17"/>
    </row>
    <row r="13" spans="1:26">
      <c r="A13" s="4" t="s">
        <v>232</v>
      </c>
      <c r="B13" s="45">
        <f>'M-ATW'!$C$201</f>
        <v>0</v>
      </c>
      <c r="C13" s="45">
        <f>'M-ATW'!$C$202</f>
        <v>0</v>
      </c>
      <c r="D13" s="45">
        <f>'M-ATW'!$C$203</f>
        <v>0</v>
      </c>
      <c r="E13" s="45">
        <f>'M-ATW'!$C$204</f>
        <v>0</v>
      </c>
      <c r="F13" s="45">
        <f>'M-ATW'!$C$205</f>
        <v>0</v>
      </c>
      <c r="G13" s="45">
        <f>'M-ATW'!$C$206</f>
        <v>0</v>
      </c>
      <c r="H13" s="45">
        <f>'M-ATW'!$C$207</f>
        <v>0</v>
      </c>
      <c r="I13" s="45">
        <f>'M-ATW'!$C$208</f>
        <v>0</v>
      </c>
      <c r="J13" s="21"/>
      <c r="K13" s="21"/>
      <c r="L13" s="45">
        <f>'M-ATW'!$C$209</f>
        <v>0</v>
      </c>
      <c r="M13" s="45">
        <f>'M-ATW'!$C$210</f>
        <v>0</v>
      </c>
      <c r="N13" s="45">
        <f>'M-ATW'!$C$211</f>
        <v>0</v>
      </c>
      <c r="O13" s="45">
        <f>'M-ATW'!$C$212</f>
        <v>0</v>
      </c>
      <c r="P13" s="45">
        <f>'M-ATW'!$C$213</f>
        <v>0</v>
      </c>
      <c r="Q13" s="45">
        <f>'M-ATW'!$C$214</f>
        <v>0</v>
      </c>
      <c r="R13" s="45">
        <f>'M-ATW'!$C$215</f>
        <v>0</v>
      </c>
      <c r="S13" s="45">
        <f>'M-ATW'!$C$216</f>
        <v>0</v>
      </c>
      <c r="T13" s="45">
        <f>'M-ATW'!$C$217</f>
        <v>0</v>
      </c>
      <c r="U13" s="21"/>
      <c r="V13" s="21"/>
      <c r="W13" s="45">
        <f>'M-ATW'!$C$218</f>
        <v>0</v>
      </c>
      <c r="X13" s="45">
        <f>'M-ATW'!$C$219</f>
        <v>0</v>
      </c>
      <c r="Y13" s="43">
        <f>SUM($B13:$X13)</f>
        <v>0</v>
      </c>
      <c r="Z13" s="17"/>
    </row>
    <row r="14" spans="1:26">
      <c r="A14" s="4" t="s">
        <v>189</v>
      </c>
      <c r="B14" s="45">
        <f>'M-ATW'!$F$229</f>
        <v>0</v>
      </c>
      <c r="C14" s="45">
        <f>'M-ATW'!$F$230</f>
        <v>0</v>
      </c>
      <c r="D14" s="45">
        <f>'M-ATW'!$F$231</f>
        <v>0</v>
      </c>
      <c r="E14" s="45">
        <f>'M-ATW'!$F$232</f>
        <v>0</v>
      </c>
      <c r="F14" s="45">
        <f>'M-ATW'!$F$233</f>
        <v>0</v>
      </c>
      <c r="G14" s="45">
        <f>'M-ATW'!$F$234</f>
        <v>0</v>
      </c>
      <c r="H14" s="45">
        <f>'M-ATW'!$F$235</f>
        <v>0</v>
      </c>
      <c r="I14" s="45">
        <f>'M-ATW'!$F$236</f>
        <v>0</v>
      </c>
      <c r="J14" s="45">
        <f>'M-ATW'!$F$237</f>
        <v>0</v>
      </c>
      <c r="K14" s="45">
        <f>'M-ATW'!$F$238</f>
        <v>0</v>
      </c>
      <c r="L14" s="45">
        <f>'M-ATW'!$F$239</f>
        <v>0</v>
      </c>
      <c r="M14" s="45">
        <f>'M-ATW'!$F$240</f>
        <v>0</v>
      </c>
      <c r="N14" s="45">
        <f>'M-ATW'!$F$241</f>
        <v>0</v>
      </c>
      <c r="O14" s="45">
        <f>'M-ATW'!$F$242</f>
        <v>0</v>
      </c>
      <c r="P14" s="45">
        <f>'M-ATW'!$F$243</f>
        <v>0</v>
      </c>
      <c r="Q14" s="45">
        <f>'M-ATW'!$F$244</f>
        <v>0</v>
      </c>
      <c r="R14" s="45">
        <f>'M-ATW'!$F$245</f>
        <v>0</v>
      </c>
      <c r="S14" s="45">
        <f>'M-ATW'!$F$246</f>
        <v>0</v>
      </c>
      <c r="T14" s="45">
        <f>'M-ATW'!$F$247</f>
        <v>0</v>
      </c>
      <c r="U14" s="45">
        <f>'M-ATW'!$F$248</f>
        <v>0</v>
      </c>
      <c r="V14" s="45">
        <f>'M-ATW'!$F$249</f>
        <v>0</v>
      </c>
      <c r="W14" s="45">
        <f>'M-ATW'!$F$250</f>
        <v>0</v>
      </c>
      <c r="X14" s="45">
        <f>'M-ATW'!$F$251</f>
        <v>0</v>
      </c>
      <c r="Y14" s="43">
        <f>SUM($B14:$X14)</f>
        <v>0</v>
      </c>
      <c r="Z14" s="17"/>
    </row>
    <row r="15" spans="1:26">
      <c r="A15" s="4" t="s">
        <v>190</v>
      </c>
      <c r="B15" s="45">
        <f>'M-ATW'!$F$261</f>
        <v>0</v>
      </c>
      <c r="C15" s="45">
        <f>'M-ATW'!$F$262</f>
        <v>0</v>
      </c>
      <c r="D15" s="45">
        <f>'M-ATW'!$F$263</f>
        <v>0</v>
      </c>
      <c r="E15" s="45">
        <f>'M-ATW'!$F$264</f>
        <v>0</v>
      </c>
      <c r="F15" s="45">
        <f>'M-ATW'!$F$265</f>
        <v>0</v>
      </c>
      <c r="G15" s="45">
        <f>'M-ATW'!$F$266</f>
        <v>0</v>
      </c>
      <c r="H15" s="45">
        <f>'M-ATW'!$F$267</f>
        <v>0</v>
      </c>
      <c r="I15" s="45">
        <f>'M-ATW'!$F$268</f>
        <v>0</v>
      </c>
      <c r="J15" s="45">
        <f>'M-ATW'!$F$269</f>
        <v>0</v>
      </c>
      <c r="K15" s="45">
        <f>'M-ATW'!$F$270</f>
        <v>0</v>
      </c>
      <c r="L15" s="45">
        <f>'M-ATW'!$F$271</f>
        <v>0</v>
      </c>
      <c r="M15" s="45">
        <f>'M-ATW'!$F$272</f>
        <v>0</v>
      </c>
      <c r="N15" s="45">
        <f>'M-ATW'!$F$273</f>
        <v>0</v>
      </c>
      <c r="O15" s="45">
        <f>'M-ATW'!$F$274</f>
        <v>0</v>
      </c>
      <c r="P15" s="45">
        <f>'M-ATW'!$F$275</f>
        <v>0</v>
      </c>
      <c r="Q15" s="45">
        <f>'M-ATW'!$F$276</f>
        <v>0</v>
      </c>
      <c r="R15" s="45">
        <f>'M-ATW'!$F$277</f>
        <v>0</v>
      </c>
      <c r="S15" s="45">
        <f>'M-ATW'!$F$278</f>
        <v>0</v>
      </c>
      <c r="T15" s="45">
        <f>'M-ATW'!$F$279</f>
        <v>0</v>
      </c>
      <c r="U15" s="45">
        <f>'M-ATW'!$F$280</f>
        <v>0</v>
      </c>
      <c r="V15" s="45">
        <f>'M-ATW'!$F$281</f>
        <v>0</v>
      </c>
      <c r="W15" s="45">
        <f>'M-ATW'!$F$282</f>
        <v>0</v>
      </c>
      <c r="X15" s="45">
        <f>'M-ATW'!$F$283</f>
        <v>0</v>
      </c>
      <c r="Y15" s="43">
        <f>SUM($B15:$X15)</f>
        <v>0</v>
      </c>
      <c r="Z15" s="17"/>
    </row>
    <row r="16" spans="1:26">
      <c r="A16" s="4" t="s">
        <v>210</v>
      </c>
      <c r="B16" s="45">
        <f>'M-ATW'!$F$293</f>
        <v>0</v>
      </c>
      <c r="C16" s="45">
        <f>'M-ATW'!$F$294</f>
        <v>0</v>
      </c>
      <c r="D16" s="45">
        <f>'M-ATW'!$F$295</f>
        <v>0</v>
      </c>
      <c r="E16" s="45">
        <f>'M-ATW'!$F$296</f>
        <v>0</v>
      </c>
      <c r="F16" s="45">
        <f>'M-ATW'!$F$297</f>
        <v>0</v>
      </c>
      <c r="G16" s="45">
        <f>'M-ATW'!$F$298</f>
        <v>0</v>
      </c>
      <c r="H16" s="45">
        <f>'M-ATW'!$F$299</f>
        <v>0</v>
      </c>
      <c r="I16" s="45">
        <f>'M-ATW'!$F$300</f>
        <v>0</v>
      </c>
      <c r="J16" s="45">
        <f>'M-ATW'!$F$301</f>
        <v>0</v>
      </c>
      <c r="K16" s="45">
        <f>'M-ATW'!$F$302</f>
        <v>0</v>
      </c>
      <c r="L16" s="45">
        <f>'M-ATW'!$F$303</f>
        <v>0</v>
      </c>
      <c r="M16" s="45">
        <f>'M-ATW'!$F$304</f>
        <v>0</v>
      </c>
      <c r="N16" s="45">
        <f>'M-ATW'!$F$305</f>
        <v>0</v>
      </c>
      <c r="O16" s="45">
        <f>'M-ATW'!$F$306</f>
        <v>0</v>
      </c>
      <c r="P16" s="45">
        <f>'M-ATW'!$F$307</f>
        <v>0</v>
      </c>
      <c r="Q16" s="45">
        <f>'M-ATW'!$F$308</f>
        <v>0</v>
      </c>
      <c r="R16" s="45">
        <f>'M-ATW'!$F$309</f>
        <v>0</v>
      </c>
      <c r="S16" s="45">
        <f>'M-ATW'!$F$310</f>
        <v>0</v>
      </c>
      <c r="T16" s="45">
        <f>'M-ATW'!$F$311</f>
        <v>0</v>
      </c>
      <c r="U16" s="45">
        <f>'M-ATW'!$F$312</f>
        <v>0</v>
      </c>
      <c r="V16" s="45">
        <f>'M-ATW'!$F$313</f>
        <v>0</v>
      </c>
      <c r="W16" s="45">
        <f>'M-ATW'!$F$314</f>
        <v>0</v>
      </c>
      <c r="X16" s="45">
        <f>'M-ATW'!$F$315</f>
        <v>0</v>
      </c>
      <c r="Y16" s="43">
        <f>SUM($B16:$X16)</f>
        <v>0</v>
      </c>
      <c r="Z16" s="17"/>
    </row>
    <row r="17" spans="1:26">
      <c r="A17" s="4" t="s">
        <v>191</v>
      </c>
      <c r="B17" s="45">
        <f>'M-ATW'!$G$325</f>
        <v>0</v>
      </c>
      <c r="C17" s="45">
        <f>'M-ATW'!$G$326</f>
        <v>0</v>
      </c>
      <c r="D17" s="45">
        <f>'M-ATW'!$G$327</f>
        <v>0</v>
      </c>
      <c r="E17" s="45">
        <f>'M-ATW'!$G$328</f>
        <v>0</v>
      </c>
      <c r="F17" s="45">
        <f>'M-ATW'!$G$329</f>
        <v>0</v>
      </c>
      <c r="G17" s="45">
        <f>'M-ATW'!$G$330</f>
        <v>0</v>
      </c>
      <c r="H17" s="45">
        <f>'M-ATW'!$G$331</f>
        <v>0</v>
      </c>
      <c r="I17" s="45">
        <f>'M-ATW'!$G$332</f>
        <v>0</v>
      </c>
      <c r="J17" s="45">
        <f>'M-ATW'!$G$333</f>
        <v>0</v>
      </c>
      <c r="K17" s="45">
        <f>'M-ATW'!$G$334</f>
        <v>0</v>
      </c>
      <c r="L17" s="45">
        <f>'M-ATW'!$G$335</f>
        <v>0</v>
      </c>
      <c r="M17" s="45">
        <f>'M-ATW'!$G$336</f>
        <v>0</v>
      </c>
      <c r="N17" s="45">
        <f>'M-ATW'!$G$337</f>
        <v>0</v>
      </c>
      <c r="O17" s="45">
        <f>'M-ATW'!$G$338</f>
        <v>0</v>
      </c>
      <c r="P17" s="45">
        <f>'M-ATW'!$G$339</f>
        <v>0</v>
      </c>
      <c r="Q17" s="45">
        <f>'M-ATW'!$G$340</f>
        <v>0</v>
      </c>
      <c r="R17" s="45">
        <f>'M-ATW'!$G$341</f>
        <v>0</v>
      </c>
      <c r="S17" s="45">
        <f>'M-ATW'!$G$342</f>
        <v>0</v>
      </c>
      <c r="T17" s="45">
        <f>'M-ATW'!$G$343</f>
        <v>0</v>
      </c>
      <c r="U17" s="45">
        <f>'M-ATW'!$G$344</f>
        <v>0</v>
      </c>
      <c r="V17" s="45">
        <f>'M-ATW'!$G$345</f>
        <v>0</v>
      </c>
      <c r="W17" s="45">
        <f>'M-ATW'!$G$346</f>
        <v>0</v>
      </c>
      <c r="X17" s="45">
        <f>'M-ATW'!$G$347</f>
        <v>0</v>
      </c>
      <c r="Y17" s="43">
        <f>SUM($B17:$X17)</f>
        <v>0</v>
      </c>
      <c r="Z17" s="17"/>
    </row>
    <row r="18" spans="1:26">
      <c r="A18" s="4" t="s">
        <v>192</v>
      </c>
      <c r="B18" s="45">
        <f>'M-ATW'!$G$357</f>
        <v>0</v>
      </c>
      <c r="C18" s="45">
        <f>'M-ATW'!$G$358</f>
        <v>0</v>
      </c>
      <c r="D18" s="45">
        <f>'M-ATW'!$G$359</f>
        <v>0</v>
      </c>
      <c r="E18" s="45">
        <f>'M-ATW'!$G$360</f>
        <v>0</v>
      </c>
      <c r="F18" s="45">
        <f>'M-ATW'!$G$361</f>
        <v>0</v>
      </c>
      <c r="G18" s="45">
        <f>'M-ATW'!$G$362</f>
        <v>0</v>
      </c>
      <c r="H18" s="45">
        <f>'M-ATW'!$G$363</f>
        <v>0</v>
      </c>
      <c r="I18" s="45">
        <f>'M-ATW'!$G$364</f>
        <v>0</v>
      </c>
      <c r="J18" s="45">
        <f>'M-ATW'!$G$365</f>
        <v>0</v>
      </c>
      <c r="K18" s="45">
        <f>'M-ATW'!$G$366</f>
        <v>0</v>
      </c>
      <c r="L18" s="45">
        <f>'M-ATW'!$G$367</f>
        <v>0</v>
      </c>
      <c r="M18" s="45">
        <f>'M-ATW'!$G$368</f>
        <v>0</v>
      </c>
      <c r="N18" s="45">
        <f>'M-ATW'!$G$369</f>
        <v>0</v>
      </c>
      <c r="O18" s="45">
        <f>'M-ATW'!$G$370</f>
        <v>0</v>
      </c>
      <c r="P18" s="45">
        <f>'M-ATW'!$G$371</f>
        <v>0</v>
      </c>
      <c r="Q18" s="45">
        <f>'M-ATW'!$G$372</f>
        <v>0</v>
      </c>
      <c r="R18" s="45">
        <f>'M-ATW'!$G$373</f>
        <v>0</v>
      </c>
      <c r="S18" s="45">
        <f>'M-ATW'!$G$374</f>
        <v>0</v>
      </c>
      <c r="T18" s="45">
        <f>'M-ATW'!$G$375</f>
        <v>0</v>
      </c>
      <c r="U18" s="45">
        <f>'M-ATW'!$G$376</f>
        <v>0</v>
      </c>
      <c r="V18" s="45">
        <f>'M-ATW'!$G$377</f>
        <v>0</v>
      </c>
      <c r="W18" s="45">
        <f>'M-ATW'!$G$378</f>
        <v>0</v>
      </c>
      <c r="X18" s="45">
        <f>'M-ATW'!$G$379</f>
        <v>0</v>
      </c>
      <c r="Y18" s="43">
        <f>SUM($B18:$X18)</f>
        <v>0</v>
      </c>
      <c r="Z18" s="17"/>
    </row>
    <row r="19" spans="1:26">
      <c r="A19" s="4" t="s">
        <v>193</v>
      </c>
      <c r="B19" s="45">
        <f>'M-ATW'!$J$389</f>
        <v>0</v>
      </c>
      <c r="C19" s="45">
        <f>'M-ATW'!$J$390</f>
        <v>0</v>
      </c>
      <c r="D19" s="45">
        <f>'M-ATW'!$J$391</f>
        <v>0</v>
      </c>
      <c r="E19" s="45">
        <f>'M-ATW'!$J$392</f>
        <v>0</v>
      </c>
      <c r="F19" s="45">
        <f>'M-ATW'!$J$393</f>
        <v>0</v>
      </c>
      <c r="G19" s="45">
        <f>'M-ATW'!$J$394</f>
        <v>0</v>
      </c>
      <c r="H19" s="45">
        <f>'M-ATW'!$J$395</f>
        <v>0</v>
      </c>
      <c r="I19" s="45">
        <f>'M-ATW'!$J$396</f>
        <v>0</v>
      </c>
      <c r="J19" s="45">
        <f>'M-ATW'!$J$397</f>
        <v>0</v>
      </c>
      <c r="K19" s="45">
        <f>'M-ATW'!$J$398</f>
        <v>0</v>
      </c>
      <c r="L19" s="45">
        <f>'M-ATW'!$J$399</f>
        <v>0</v>
      </c>
      <c r="M19" s="45">
        <f>'M-ATW'!$J$400</f>
        <v>0</v>
      </c>
      <c r="N19" s="45">
        <f>'M-ATW'!$J$401</f>
        <v>0</v>
      </c>
      <c r="O19" s="45">
        <f>'M-ATW'!$J$402</f>
        <v>0</v>
      </c>
      <c r="P19" s="45">
        <f>'M-ATW'!$J$403</f>
        <v>0</v>
      </c>
      <c r="Q19" s="45">
        <f>'M-ATW'!$J$404</f>
        <v>0</v>
      </c>
      <c r="R19" s="45">
        <f>'M-ATW'!$J$405</f>
        <v>0</v>
      </c>
      <c r="S19" s="45">
        <f>'M-ATW'!$J$406</f>
        <v>0</v>
      </c>
      <c r="T19" s="45">
        <f>'M-ATW'!$J$407</f>
        <v>0</v>
      </c>
      <c r="U19" s="45">
        <f>'M-ATW'!$J$408</f>
        <v>0</v>
      </c>
      <c r="V19" s="45">
        <f>'M-ATW'!$J$409</f>
        <v>0</v>
      </c>
      <c r="W19" s="45">
        <f>'M-ATW'!$J$410</f>
        <v>0</v>
      </c>
      <c r="X19" s="45">
        <f>'M-ATW'!$J$411</f>
        <v>0</v>
      </c>
      <c r="Y19" s="43">
        <f>SUM($B19:$X19)</f>
        <v>0</v>
      </c>
      <c r="Z19" s="17"/>
    </row>
    <row r="20" spans="1:26">
      <c r="A20" s="4" t="s">
        <v>194</v>
      </c>
      <c r="B20" s="45">
        <f>'M-ATW'!$J$421</f>
        <v>0</v>
      </c>
      <c r="C20" s="45">
        <f>'M-ATW'!$J$422</f>
        <v>0</v>
      </c>
      <c r="D20" s="45">
        <f>'M-ATW'!$J$423</f>
        <v>0</v>
      </c>
      <c r="E20" s="45">
        <f>'M-ATW'!$J$424</f>
        <v>0</v>
      </c>
      <c r="F20" s="45">
        <f>'M-ATW'!$J$425</f>
        <v>0</v>
      </c>
      <c r="G20" s="45">
        <f>'M-ATW'!$J$426</f>
        <v>0</v>
      </c>
      <c r="H20" s="45">
        <f>'M-ATW'!$J$427</f>
        <v>0</v>
      </c>
      <c r="I20" s="45">
        <f>'M-ATW'!$J$428</f>
        <v>0</v>
      </c>
      <c r="J20" s="45">
        <f>'M-ATW'!$J$429</f>
        <v>0</v>
      </c>
      <c r="K20" s="45">
        <f>'M-ATW'!$J$430</f>
        <v>0</v>
      </c>
      <c r="L20" s="45">
        <f>'M-ATW'!$J$431</f>
        <v>0</v>
      </c>
      <c r="M20" s="45">
        <f>'M-ATW'!$J$432</f>
        <v>0</v>
      </c>
      <c r="N20" s="45">
        <f>'M-ATW'!$J$433</f>
        <v>0</v>
      </c>
      <c r="O20" s="45">
        <f>'M-ATW'!$J$434</f>
        <v>0</v>
      </c>
      <c r="P20" s="45">
        <f>'M-ATW'!$J$435</f>
        <v>0</v>
      </c>
      <c r="Q20" s="45">
        <f>'M-ATW'!$J$436</f>
        <v>0</v>
      </c>
      <c r="R20" s="45">
        <f>'M-ATW'!$J$437</f>
        <v>0</v>
      </c>
      <c r="S20" s="45">
        <f>'M-ATW'!$J$438</f>
        <v>0</v>
      </c>
      <c r="T20" s="45">
        <f>'M-ATW'!$J$439</f>
        <v>0</v>
      </c>
      <c r="U20" s="45">
        <f>'M-ATW'!$J$440</f>
        <v>0</v>
      </c>
      <c r="V20" s="45">
        <f>'M-ATW'!$J$441</f>
        <v>0</v>
      </c>
      <c r="W20" s="45">
        <f>'M-ATW'!$J$442</f>
        <v>0</v>
      </c>
      <c r="X20" s="45">
        <f>'M-ATW'!$J$443</f>
        <v>0</v>
      </c>
      <c r="Y20" s="43">
        <f>SUM($B20:$X20)</f>
        <v>0</v>
      </c>
      <c r="Z20" s="17"/>
    </row>
    <row r="21" spans="1:26">
      <c r="A21" s="4" t="s">
        <v>211</v>
      </c>
      <c r="B21" s="45">
        <f>'M-ATW'!$J$453</f>
        <v>0</v>
      </c>
      <c r="C21" s="45">
        <f>'M-ATW'!$J$454</f>
        <v>0</v>
      </c>
      <c r="D21" s="45">
        <f>'M-ATW'!$J$455</f>
        <v>0</v>
      </c>
      <c r="E21" s="45">
        <f>'M-ATW'!$J$456</f>
        <v>0</v>
      </c>
      <c r="F21" s="45">
        <f>'M-ATW'!$J$457</f>
        <v>0</v>
      </c>
      <c r="G21" s="45">
        <f>'M-ATW'!$J$458</f>
        <v>0</v>
      </c>
      <c r="H21" s="45">
        <f>'M-ATW'!$J$459</f>
        <v>0</v>
      </c>
      <c r="I21" s="45">
        <f>'M-ATW'!$J$460</f>
        <v>0</v>
      </c>
      <c r="J21" s="45">
        <f>'M-ATW'!$J$461</f>
        <v>0</v>
      </c>
      <c r="K21" s="45">
        <f>'M-ATW'!$J$462</f>
        <v>0</v>
      </c>
      <c r="L21" s="45">
        <f>'M-ATW'!$J$463</f>
        <v>0</v>
      </c>
      <c r="M21" s="45">
        <f>'M-ATW'!$J$464</f>
        <v>0</v>
      </c>
      <c r="N21" s="45">
        <f>'M-ATW'!$J$465</f>
        <v>0</v>
      </c>
      <c r="O21" s="45">
        <f>'M-ATW'!$J$466</f>
        <v>0</v>
      </c>
      <c r="P21" s="45">
        <f>'M-ATW'!$J$467</f>
        <v>0</v>
      </c>
      <c r="Q21" s="45">
        <f>'M-ATW'!$J$468</f>
        <v>0</v>
      </c>
      <c r="R21" s="45">
        <f>'M-ATW'!$J$469</f>
        <v>0</v>
      </c>
      <c r="S21" s="45">
        <f>'M-ATW'!$J$470</f>
        <v>0</v>
      </c>
      <c r="T21" s="45">
        <f>'M-ATW'!$J$471</f>
        <v>0</v>
      </c>
      <c r="U21" s="45">
        <f>'M-ATW'!$J$472</f>
        <v>0</v>
      </c>
      <c r="V21" s="45">
        <f>'M-ATW'!$J$473</f>
        <v>0</v>
      </c>
      <c r="W21" s="45">
        <f>'M-ATW'!$J$474</f>
        <v>0</v>
      </c>
      <c r="X21" s="45">
        <f>'M-ATW'!$J$475</f>
        <v>0</v>
      </c>
      <c r="Y21" s="43">
        <f>SUM($B21:$X21)</f>
        <v>0</v>
      </c>
      <c r="Z21" s="17"/>
    </row>
    <row r="22" spans="1:26">
      <c r="A22" s="4" t="s">
        <v>233</v>
      </c>
      <c r="B22" s="45">
        <f>'M-ATW'!$C$485</f>
        <v>0</v>
      </c>
      <c r="C22" s="45">
        <f>'M-ATW'!$C$486</f>
        <v>0</v>
      </c>
      <c r="D22" s="45">
        <f>'M-ATW'!$C$487</f>
        <v>0</v>
      </c>
      <c r="E22" s="45">
        <f>'M-ATW'!$C$488</f>
        <v>0</v>
      </c>
      <c r="F22" s="45">
        <f>'M-ATW'!$C$489</f>
        <v>0</v>
      </c>
      <c r="G22" s="45">
        <f>'M-ATW'!$C$490</f>
        <v>0</v>
      </c>
      <c r="H22" s="45">
        <f>'M-ATW'!$C$491</f>
        <v>0</v>
      </c>
      <c r="I22" s="45">
        <f>'M-ATW'!$C$492</f>
        <v>0</v>
      </c>
      <c r="J22" s="45">
        <f>'M-ATW'!$C$493</f>
        <v>0</v>
      </c>
      <c r="K22" s="21"/>
      <c r="L22" s="45">
        <f>'M-ATW'!$C$494</f>
        <v>0</v>
      </c>
      <c r="M22" s="45">
        <f>'M-ATW'!$C$495</f>
        <v>0</v>
      </c>
      <c r="N22" s="45">
        <f>'M-ATW'!$C$496</f>
        <v>0</v>
      </c>
      <c r="O22" s="45">
        <f>'M-ATW'!$C$497</f>
        <v>0</v>
      </c>
      <c r="P22" s="45">
        <f>'M-ATW'!$C$498</f>
        <v>0</v>
      </c>
      <c r="Q22" s="45">
        <f>'M-ATW'!$C$499</f>
        <v>0</v>
      </c>
      <c r="R22" s="45">
        <f>'M-ATW'!$C$500</f>
        <v>0</v>
      </c>
      <c r="S22" s="45">
        <f>'M-ATW'!$C$501</f>
        <v>0</v>
      </c>
      <c r="T22" s="45">
        <f>'M-ATW'!$C$502</f>
        <v>0</v>
      </c>
      <c r="U22" s="45">
        <f>'M-ATW'!$C$503</f>
        <v>0</v>
      </c>
      <c r="V22" s="21"/>
      <c r="W22" s="45">
        <f>'M-ATW'!$C$504</f>
        <v>0</v>
      </c>
      <c r="X22" s="45">
        <f>'M-ATW'!$C$505</f>
        <v>0</v>
      </c>
      <c r="Y22" s="43">
        <f>SUM($B22:$X22)</f>
        <v>0</v>
      </c>
      <c r="Z22" s="17"/>
    </row>
    <row r="23" spans="1:26">
      <c r="A23" s="4" t="s">
        <v>234</v>
      </c>
      <c r="B23" s="45">
        <f>'M-ATW'!$C$515</f>
        <v>0</v>
      </c>
      <c r="C23" s="45">
        <f>'M-ATW'!$C$516</f>
        <v>0</v>
      </c>
      <c r="D23" s="45">
        <f>'M-ATW'!$C$517</f>
        <v>0</v>
      </c>
      <c r="E23" s="45">
        <f>'M-ATW'!$C$518</f>
        <v>0</v>
      </c>
      <c r="F23" s="45">
        <f>'M-ATW'!$C$519</f>
        <v>0</v>
      </c>
      <c r="G23" s="45">
        <f>'M-ATW'!$C$520</f>
        <v>0</v>
      </c>
      <c r="H23" s="45">
        <f>'M-ATW'!$C$521</f>
        <v>0</v>
      </c>
      <c r="I23" s="45">
        <f>'M-ATW'!$C$522</f>
        <v>0</v>
      </c>
      <c r="J23" s="45">
        <f>'M-ATW'!$C$523</f>
        <v>0</v>
      </c>
      <c r="K23" s="21"/>
      <c r="L23" s="45">
        <f>'M-ATW'!$C$524</f>
        <v>0</v>
      </c>
      <c r="M23" s="45">
        <f>'M-ATW'!$C$525</f>
        <v>0</v>
      </c>
      <c r="N23" s="45">
        <f>'M-ATW'!$C$526</f>
        <v>0</v>
      </c>
      <c r="O23" s="45">
        <f>'M-ATW'!$C$527</f>
        <v>0</v>
      </c>
      <c r="P23" s="45">
        <f>'M-ATW'!$C$528</f>
        <v>0</v>
      </c>
      <c r="Q23" s="45">
        <f>'M-ATW'!$C$529</f>
        <v>0</v>
      </c>
      <c r="R23" s="45">
        <f>'M-ATW'!$C$530</f>
        <v>0</v>
      </c>
      <c r="S23" s="45">
        <f>'M-ATW'!$C$531</f>
        <v>0</v>
      </c>
      <c r="T23" s="45">
        <f>'M-ATW'!$C$532</f>
        <v>0</v>
      </c>
      <c r="U23" s="45">
        <f>'M-ATW'!$C$533</f>
        <v>0</v>
      </c>
      <c r="V23" s="21"/>
      <c r="W23" s="45">
        <f>'M-ATW'!$C$534</f>
        <v>0</v>
      </c>
      <c r="X23" s="45">
        <f>'M-ATW'!$C$535</f>
        <v>0</v>
      </c>
      <c r="Y23" s="43">
        <f>SUM($B23:$X23)</f>
        <v>0</v>
      </c>
      <c r="Z23" s="17"/>
    </row>
    <row r="24" spans="1:26">
      <c r="A24" s="4" t="s">
        <v>235</v>
      </c>
      <c r="B24" s="45">
        <f>'M-ATW'!$C$545</f>
        <v>0</v>
      </c>
      <c r="C24" s="45">
        <f>'M-ATW'!$C$546</f>
        <v>0</v>
      </c>
      <c r="D24" s="45">
        <f>'M-ATW'!$C$547</f>
        <v>0</v>
      </c>
      <c r="E24" s="45">
        <f>'M-ATW'!$C$548</f>
        <v>0</v>
      </c>
      <c r="F24" s="45">
        <f>'M-ATW'!$C$549</f>
        <v>0</v>
      </c>
      <c r="G24" s="45">
        <f>'M-ATW'!$C$550</f>
        <v>0</v>
      </c>
      <c r="H24" s="45">
        <f>'M-ATW'!$C$551</f>
        <v>0</v>
      </c>
      <c r="I24" s="45">
        <f>'M-ATW'!$C$552</f>
        <v>0</v>
      </c>
      <c r="J24" s="45">
        <f>'M-ATW'!$C$553</f>
        <v>0</v>
      </c>
      <c r="K24" s="21"/>
      <c r="L24" s="45">
        <f>'M-ATW'!$C$554</f>
        <v>0</v>
      </c>
      <c r="M24" s="45">
        <f>'M-ATW'!$C$555</f>
        <v>0</v>
      </c>
      <c r="N24" s="45">
        <f>'M-ATW'!$C$556</f>
        <v>0</v>
      </c>
      <c r="O24" s="45">
        <f>'M-ATW'!$C$557</f>
        <v>0</v>
      </c>
      <c r="P24" s="45">
        <f>'M-ATW'!$C$558</f>
        <v>0</v>
      </c>
      <c r="Q24" s="45">
        <f>'M-ATW'!$C$559</f>
        <v>0</v>
      </c>
      <c r="R24" s="45">
        <f>'M-ATW'!$C$560</f>
        <v>0</v>
      </c>
      <c r="S24" s="45">
        <f>'M-ATW'!$C$561</f>
        <v>0</v>
      </c>
      <c r="T24" s="45">
        <f>'M-ATW'!$C$562</f>
        <v>0</v>
      </c>
      <c r="U24" s="45">
        <f>'M-ATW'!$C$563</f>
        <v>0</v>
      </c>
      <c r="V24" s="21"/>
      <c r="W24" s="45">
        <f>'M-ATW'!$C$564</f>
        <v>0</v>
      </c>
      <c r="X24" s="45">
        <f>'M-ATW'!$C$565</f>
        <v>0</v>
      </c>
      <c r="Y24" s="43">
        <f>SUM($B24:$X24)</f>
        <v>0</v>
      </c>
      <c r="Z24" s="17"/>
    </row>
    <row r="25" spans="1:26">
      <c r="A25" s="4" t="s">
        <v>236</v>
      </c>
      <c r="B25" s="45">
        <f>'M-ATW'!$C$575</f>
        <v>0</v>
      </c>
      <c r="C25" s="45">
        <f>'M-ATW'!$C$576</f>
        <v>0</v>
      </c>
      <c r="D25" s="45">
        <f>'M-ATW'!$C$577</f>
        <v>0</v>
      </c>
      <c r="E25" s="45">
        <f>'M-ATW'!$C$578</f>
        <v>0</v>
      </c>
      <c r="F25" s="45">
        <f>'M-ATW'!$C$579</f>
        <v>0</v>
      </c>
      <c r="G25" s="45">
        <f>'M-ATW'!$C$580</f>
        <v>0</v>
      </c>
      <c r="H25" s="45">
        <f>'M-ATW'!$C$581</f>
        <v>0</v>
      </c>
      <c r="I25" s="45">
        <f>'M-ATW'!$C$582</f>
        <v>0</v>
      </c>
      <c r="J25" s="45">
        <f>'M-ATW'!$C$583</f>
        <v>0</v>
      </c>
      <c r="K25" s="21"/>
      <c r="L25" s="45">
        <f>'M-ATW'!$C$584</f>
        <v>0</v>
      </c>
      <c r="M25" s="45">
        <f>'M-ATW'!$C$585</f>
        <v>0</v>
      </c>
      <c r="N25" s="45">
        <f>'M-ATW'!$C$586</f>
        <v>0</v>
      </c>
      <c r="O25" s="45">
        <f>'M-ATW'!$C$587</f>
        <v>0</v>
      </c>
      <c r="P25" s="45">
        <f>'M-ATW'!$C$588</f>
        <v>0</v>
      </c>
      <c r="Q25" s="45">
        <f>'M-ATW'!$C$589</f>
        <v>0</v>
      </c>
      <c r="R25" s="45">
        <f>'M-ATW'!$C$590</f>
        <v>0</v>
      </c>
      <c r="S25" s="45">
        <f>'M-ATW'!$C$591</f>
        <v>0</v>
      </c>
      <c r="T25" s="45">
        <f>'M-ATW'!$C$592</f>
        <v>0</v>
      </c>
      <c r="U25" s="45">
        <f>'M-ATW'!$C$593</f>
        <v>0</v>
      </c>
      <c r="V25" s="21"/>
      <c r="W25" s="45">
        <f>'M-ATW'!$C$594</f>
        <v>0</v>
      </c>
      <c r="X25" s="45">
        <f>'M-ATW'!$C$595</f>
        <v>0</v>
      </c>
      <c r="Y25" s="43">
        <f>SUM($B25:$X25)</f>
        <v>0</v>
      </c>
      <c r="Z25" s="17"/>
    </row>
    <row r="26" spans="1:26">
      <c r="A26" s="4" t="s">
        <v>237</v>
      </c>
      <c r="B26" s="45">
        <f>'M-ATW'!$F$605</f>
        <v>0</v>
      </c>
      <c r="C26" s="45">
        <f>'M-ATW'!$F$606</f>
        <v>0</v>
      </c>
      <c r="D26" s="45">
        <f>'M-ATW'!$F$607</f>
        <v>0</v>
      </c>
      <c r="E26" s="45">
        <f>'M-ATW'!$F$608</f>
        <v>0</v>
      </c>
      <c r="F26" s="45">
        <f>'M-ATW'!$F$609</f>
        <v>0</v>
      </c>
      <c r="G26" s="45">
        <f>'M-ATW'!$F$610</f>
        <v>0</v>
      </c>
      <c r="H26" s="45">
        <f>'M-ATW'!$F$611</f>
        <v>0</v>
      </c>
      <c r="I26" s="45">
        <f>'M-ATW'!$F$612</f>
        <v>0</v>
      </c>
      <c r="J26" s="45">
        <f>'M-ATW'!$F$613</f>
        <v>0</v>
      </c>
      <c r="K26" s="21"/>
      <c r="L26" s="45">
        <f>'M-ATW'!$F$614</f>
        <v>0</v>
      </c>
      <c r="M26" s="45">
        <f>'M-ATW'!$F$615</f>
        <v>0</v>
      </c>
      <c r="N26" s="45">
        <f>'M-ATW'!$F$616</f>
        <v>0</v>
      </c>
      <c r="O26" s="45">
        <f>'M-ATW'!$F$617</f>
        <v>0</v>
      </c>
      <c r="P26" s="45">
        <f>'M-ATW'!$F$618</f>
        <v>0</v>
      </c>
      <c r="Q26" s="45">
        <f>'M-ATW'!$F$619</f>
        <v>0</v>
      </c>
      <c r="R26" s="45">
        <f>'M-ATW'!$F$620</f>
        <v>0</v>
      </c>
      <c r="S26" s="45">
        <f>'M-ATW'!$F$621</f>
        <v>0</v>
      </c>
      <c r="T26" s="45">
        <f>'M-ATW'!$F$622</f>
        <v>0</v>
      </c>
      <c r="U26" s="45">
        <f>'M-ATW'!$F$623</f>
        <v>0</v>
      </c>
      <c r="V26" s="21"/>
      <c r="W26" s="45">
        <f>'M-ATW'!$F$624</f>
        <v>0</v>
      </c>
      <c r="X26" s="45">
        <f>'M-ATW'!$F$625</f>
        <v>0</v>
      </c>
      <c r="Y26" s="43">
        <f>SUM($B26:$X26)</f>
        <v>0</v>
      </c>
      <c r="Z26" s="17"/>
    </row>
    <row r="27" spans="1:26">
      <c r="A27" s="4" t="s">
        <v>195</v>
      </c>
      <c r="B27" s="45">
        <f>'M-ATW'!$D$635</f>
        <v>0</v>
      </c>
      <c r="C27" s="45">
        <f>'M-ATW'!$D$636</f>
        <v>0</v>
      </c>
      <c r="D27" s="45">
        <f>'M-ATW'!$D$637</f>
        <v>0</v>
      </c>
      <c r="E27" s="45">
        <f>'M-ATW'!$D$638</f>
        <v>0</v>
      </c>
      <c r="F27" s="45">
        <f>'M-ATW'!$D$639</f>
        <v>0</v>
      </c>
      <c r="G27" s="45">
        <f>'M-ATW'!$D$640</f>
        <v>0</v>
      </c>
      <c r="H27" s="45">
        <f>'M-ATW'!$D$641</f>
        <v>0</v>
      </c>
      <c r="I27" s="45">
        <f>'M-ATW'!$D$642</f>
        <v>0</v>
      </c>
      <c r="J27" s="45">
        <f>'M-ATW'!$D$643</f>
        <v>0</v>
      </c>
      <c r="K27" s="45">
        <f>'M-ATW'!$D$644</f>
        <v>0</v>
      </c>
      <c r="L27" s="45">
        <f>'M-ATW'!$D$645</f>
        <v>0</v>
      </c>
      <c r="M27" s="45">
        <f>'M-ATW'!$D$646</f>
        <v>0</v>
      </c>
      <c r="N27" s="45">
        <f>'M-ATW'!$D$647</f>
        <v>0</v>
      </c>
      <c r="O27" s="45">
        <f>'M-ATW'!$D$648</f>
        <v>0</v>
      </c>
      <c r="P27" s="45">
        <f>'M-ATW'!$D$649</f>
        <v>0</v>
      </c>
      <c r="Q27" s="45">
        <f>'M-ATW'!$D$650</f>
        <v>0</v>
      </c>
      <c r="R27" s="45">
        <f>'M-ATW'!$D$651</f>
        <v>0</v>
      </c>
      <c r="S27" s="45">
        <f>'M-ATW'!$D$652</f>
        <v>0</v>
      </c>
      <c r="T27" s="45">
        <f>'M-ATW'!$D$653</f>
        <v>0</v>
      </c>
      <c r="U27" s="45">
        <f>'M-ATW'!$D$654</f>
        <v>0</v>
      </c>
      <c r="V27" s="45">
        <f>'M-ATW'!$D$655</f>
        <v>0</v>
      </c>
      <c r="W27" s="45">
        <f>'M-ATW'!$D$656</f>
        <v>0</v>
      </c>
      <c r="X27" s="45">
        <f>'M-ATW'!$D$657</f>
        <v>0</v>
      </c>
      <c r="Y27" s="43">
        <f>SUM($B27:$X27)</f>
        <v>0</v>
      </c>
      <c r="Z27" s="17"/>
    </row>
    <row r="28" spans="1:26">
      <c r="A28" s="4" t="s">
        <v>196</v>
      </c>
      <c r="B28" s="45">
        <f>'M-ATW'!$D$667</f>
        <v>0</v>
      </c>
      <c r="C28" s="45">
        <f>'M-ATW'!$D$668</f>
        <v>0</v>
      </c>
      <c r="D28" s="45">
        <f>'M-ATW'!$D$669</f>
        <v>0</v>
      </c>
      <c r="E28" s="45">
        <f>'M-ATW'!$D$670</f>
        <v>0</v>
      </c>
      <c r="F28" s="45">
        <f>'M-ATW'!$D$671</f>
        <v>0</v>
      </c>
      <c r="G28" s="45">
        <f>'M-ATW'!$D$672</f>
        <v>0</v>
      </c>
      <c r="H28" s="45">
        <f>'M-ATW'!$D$673</f>
        <v>0</v>
      </c>
      <c r="I28" s="45">
        <f>'M-ATW'!$D$674</f>
        <v>0</v>
      </c>
      <c r="J28" s="45">
        <f>'M-ATW'!$D$675</f>
        <v>0</v>
      </c>
      <c r="K28" s="45">
        <f>'M-ATW'!$D$676</f>
        <v>0</v>
      </c>
      <c r="L28" s="45">
        <f>'M-ATW'!$D$677</f>
        <v>0</v>
      </c>
      <c r="M28" s="45">
        <f>'M-ATW'!$D$678</f>
        <v>0</v>
      </c>
      <c r="N28" s="45">
        <f>'M-ATW'!$D$679</f>
        <v>0</v>
      </c>
      <c r="O28" s="45">
        <f>'M-ATW'!$D$680</f>
        <v>0</v>
      </c>
      <c r="P28" s="45">
        <f>'M-ATW'!$D$681</f>
        <v>0</v>
      </c>
      <c r="Q28" s="45">
        <f>'M-ATW'!$D$682</f>
        <v>0</v>
      </c>
      <c r="R28" s="45">
        <f>'M-ATW'!$D$683</f>
        <v>0</v>
      </c>
      <c r="S28" s="45">
        <f>'M-ATW'!$D$684</f>
        <v>0</v>
      </c>
      <c r="T28" s="45">
        <f>'M-ATW'!$D$685</f>
        <v>0</v>
      </c>
      <c r="U28" s="45">
        <f>'M-ATW'!$D$686</f>
        <v>0</v>
      </c>
      <c r="V28" s="45">
        <f>'M-ATW'!$D$687</f>
        <v>0</v>
      </c>
      <c r="W28" s="45">
        <f>'M-ATW'!$D$688</f>
        <v>0</v>
      </c>
      <c r="X28" s="45">
        <f>'M-ATW'!$D$689</f>
        <v>0</v>
      </c>
      <c r="Y28" s="43">
        <f>SUM($B28:$X28)</f>
        <v>0</v>
      </c>
      <c r="Z28" s="17"/>
    </row>
    <row r="29" spans="1:26">
      <c r="A29" s="4" t="s">
        <v>197</v>
      </c>
      <c r="B29" s="45">
        <f>'M-ATW'!$E$699</f>
        <v>0</v>
      </c>
      <c r="C29" s="45">
        <f>'M-ATW'!$E$700</f>
        <v>0</v>
      </c>
      <c r="D29" s="45">
        <f>'M-ATW'!$E$701</f>
        <v>0</v>
      </c>
      <c r="E29" s="45">
        <f>'M-ATW'!$E$702</f>
        <v>0</v>
      </c>
      <c r="F29" s="45">
        <f>'M-ATW'!$E$703</f>
        <v>0</v>
      </c>
      <c r="G29" s="45">
        <f>'M-ATW'!$E$704</f>
        <v>0</v>
      </c>
      <c r="H29" s="45">
        <f>'M-ATW'!$E$705</f>
        <v>0</v>
      </c>
      <c r="I29" s="45">
        <f>'M-ATW'!$E$706</f>
        <v>0</v>
      </c>
      <c r="J29" s="45">
        <f>'M-ATW'!$E$707</f>
        <v>0</v>
      </c>
      <c r="K29" s="45">
        <f>'M-ATW'!$E$708</f>
        <v>0</v>
      </c>
      <c r="L29" s="45">
        <f>'M-ATW'!$E$709</f>
        <v>0</v>
      </c>
      <c r="M29" s="45">
        <f>'M-ATW'!$E$710</f>
        <v>0</v>
      </c>
      <c r="N29" s="45">
        <f>'M-ATW'!$E$711</f>
        <v>0</v>
      </c>
      <c r="O29" s="45">
        <f>'M-ATW'!$E$712</f>
        <v>0</v>
      </c>
      <c r="P29" s="45">
        <f>'M-ATW'!$E$713</f>
        <v>0</v>
      </c>
      <c r="Q29" s="45">
        <f>'M-ATW'!$E$714</f>
        <v>0</v>
      </c>
      <c r="R29" s="45">
        <f>'M-ATW'!$E$715</f>
        <v>0</v>
      </c>
      <c r="S29" s="45">
        <f>'M-ATW'!$E$716</f>
        <v>0</v>
      </c>
      <c r="T29" s="45">
        <f>'M-ATW'!$E$717</f>
        <v>0</v>
      </c>
      <c r="U29" s="45">
        <f>'M-ATW'!$E$718</f>
        <v>0</v>
      </c>
      <c r="V29" s="45">
        <f>'M-ATW'!$E$719</f>
        <v>0</v>
      </c>
      <c r="W29" s="45">
        <f>'M-ATW'!$E$720</f>
        <v>0</v>
      </c>
      <c r="X29" s="45">
        <f>'M-ATW'!$E$721</f>
        <v>0</v>
      </c>
      <c r="Y29" s="43">
        <f>SUM($B29:$X29)</f>
        <v>0</v>
      </c>
      <c r="Z29" s="17"/>
    </row>
    <row r="30" spans="1:26">
      <c r="A30" s="4" t="s">
        <v>198</v>
      </c>
      <c r="B30" s="45">
        <f>'M-ATW'!$D$731</f>
        <v>0</v>
      </c>
      <c r="C30" s="45">
        <f>'M-ATW'!$D$732</f>
        <v>0</v>
      </c>
      <c r="D30" s="45">
        <f>'M-ATW'!$D$733</f>
        <v>0</v>
      </c>
      <c r="E30" s="45">
        <f>'M-ATW'!$D$734</f>
        <v>0</v>
      </c>
      <c r="F30" s="45">
        <f>'M-ATW'!$D$735</f>
        <v>0</v>
      </c>
      <c r="G30" s="45">
        <f>'M-ATW'!$D$736</f>
        <v>0</v>
      </c>
      <c r="H30" s="45">
        <f>'M-ATW'!$D$737</f>
        <v>0</v>
      </c>
      <c r="I30" s="45">
        <f>'M-ATW'!$D$738</f>
        <v>0</v>
      </c>
      <c r="J30" s="45">
        <f>'M-ATW'!$D$739</f>
        <v>0</v>
      </c>
      <c r="K30" s="45">
        <f>'M-ATW'!$D$740</f>
        <v>0</v>
      </c>
      <c r="L30" s="45">
        <f>'M-ATW'!$D$741</f>
        <v>0</v>
      </c>
      <c r="M30" s="45">
        <f>'M-ATW'!$D$742</f>
        <v>0</v>
      </c>
      <c r="N30" s="45">
        <f>'M-ATW'!$D$743</f>
        <v>0</v>
      </c>
      <c r="O30" s="45">
        <f>'M-ATW'!$D$744</f>
        <v>0</v>
      </c>
      <c r="P30" s="45">
        <f>'M-ATW'!$D$745</f>
        <v>0</v>
      </c>
      <c r="Q30" s="45">
        <f>'M-ATW'!$D$746</f>
        <v>0</v>
      </c>
      <c r="R30" s="45">
        <f>'M-ATW'!$D$747</f>
        <v>0</v>
      </c>
      <c r="S30" s="45">
        <f>'M-ATW'!$D$748</f>
        <v>0</v>
      </c>
      <c r="T30" s="45">
        <f>'M-ATW'!$D$749</f>
        <v>0</v>
      </c>
      <c r="U30" s="45">
        <f>'M-ATW'!$D$750</f>
        <v>0</v>
      </c>
      <c r="V30" s="45">
        <f>'M-ATW'!$D$751</f>
        <v>0</v>
      </c>
      <c r="W30" s="45">
        <f>'M-ATW'!$D$752</f>
        <v>0</v>
      </c>
      <c r="X30" s="45">
        <f>'M-ATW'!$D$753</f>
        <v>0</v>
      </c>
      <c r="Y30" s="43">
        <f>SUM($B30:$X30)</f>
        <v>0</v>
      </c>
      <c r="Z30" s="17"/>
    </row>
    <row r="31" spans="1:26">
      <c r="A31" s="4" t="s">
        <v>199</v>
      </c>
      <c r="B31" s="45">
        <f>'M-ATW'!$H$763</f>
        <v>0</v>
      </c>
      <c r="C31" s="45">
        <f>'M-ATW'!$H$764</f>
        <v>0</v>
      </c>
      <c r="D31" s="45">
        <f>'M-ATW'!$H$765</f>
        <v>0</v>
      </c>
      <c r="E31" s="45">
        <f>'M-ATW'!$H$766</f>
        <v>0</v>
      </c>
      <c r="F31" s="45">
        <f>'M-ATW'!$H$767</f>
        <v>0</v>
      </c>
      <c r="G31" s="45">
        <f>'M-ATW'!$H$768</f>
        <v>0</v>
      </c>
      <c r="H31" s="45">
        <f>'M-ATW'!$H$769</f>
        <v>0</v>
      </c>
      <c r="I31" s="45">
        <f>'M-ATW'!$H$770</f>
        <v>0</v>
      </c>
      <c r="J31" s="45">
        <f>'M-ATW'!$H$771</f>
        <v>0</v>
      </c>
      <c r="K31" s="45">
        <f>'M-ATW'!$H$772</f>
        <v>0</v>
      </c>
      <c r="L31" s="45">
        <f>'M-ATW'!$H$773</f>
        <v>0</v>
      </c>
      <c r="M31" s="45">
        <f>'M-ATW'!$H$774</f>
        <v>0</v>
      </c>
      <c r="N31" s="45">
        <f>'M-ATW'!$H$775</f>
        <v>0</v>
      </c>
      <c r="O31" s="45">
        <f>'M-ATW'!$H$776</f>
        <v>0</v>
      </c>
      <c r="P31" s="45">
        <f>'M-ATW'!$H$777</f>
        <v>0</v>
      </c>
      <c r="Q31" s="45">
        <f>'M-ATW'!$H$778</f>
        <v>0</v>
      </c>
      <c r="R31" s="45">
        <f>'M-ATW'!$H$779</f>
        <v>0</v>
      </c>
      <c r="S31" s="45">
        <f>'M-ATW'!$H$780</f>
        <v>0</v>
      </c>
      <c r="T31" s="45">
        <f>'M-ATW'!$H$781</f>
        <v>0</v>
      </c>
      <c r="U31" s="45">
        <f>'M-ATW'!$H$782</f>
        <v>0</v>
      </c>
      <c r="V31" s="45">
        <f>'M-ATW'!$H$783</f>
        <v>0</v>
      </c>
      <c r="W31" s="45">
        <f>'M-ATW'!$H$784</f>
        <v>0</v>
      </c>
      <c r="X31" s="45">
        <f>'M-ATW'!$H$785</f>
        <v>0</v>
      </c>
      <c r="Y31" s="43">
        <f>SUM($B31:$X31)</f>
        <v>0</v>
      </c>
      <c r="Z31" s="17"/>
    </row>
    <row r="32" spans="1:26">
      <c r="A32" s="4" t="s">
        <v>200</v>
      </c>
      <c r="B32" s="45">
        <f>'M-ATW'!$G$795</f>
        <v>0</v>
      </c>
      <c r="C32" s="45">
        <f>'M-ATW'!$G$796</f>
        <v>0</v>
      </c>
      <c r="D32" s="45">
        <f>'M-ATW'!$G$797</f>
        <v>0</v>
      </c>
      <c r="E32" s="45">
        <f>'M-ATW'!$G$798</f>
        <v>0</v>
      </c>
      <c r="F32" s="45">
        <f>'M-ATW'!$G$799</f>
        <v>0</v>
      </c>
      <c r="G32" s="45">
        <f>'M-ATW'!$G$800</f>
        <v>0</v>
      </c>
      <c r="H32" s="45">
        <f>'M-ATW'!$G$801</f>
        <v>0</v>
      </c>
      <c r="I32" s="45">
        <f>'M-ATW'!$G$802</f>
        <v>0</v>
      </c>
      <c r="J32" s="45">
        <f>'M-ATW'!$G$803</f>
        <v>0</v>
      </c>
      <c r="K32" s="45">
        <f>'M-ATW'!$G$804</f>
        <v>0</v>
      </c>
      <c r="L32" s="45">
        <f>'M-ATW'!$G$805</f>
        <v>0</v>
      </c>
      <c r="M32" s="45">
        <f>'M-ATW'!$G$806</f>
        <v>0</v>
      </c>
      <c r="N32" s="45">
        <f>'M-ATW'!$G$807</f>
        <v>0</v>
      </c>
      <c r="O32" s="45">
        <f>'M-ATW'!$G$808</f>
        <v>0</v>
      </c>
      <c r="P32" s="45">
        <f>'M-ATW'!$G$809</f>
        <v>0</v>
      </c>
      <c r="Q32" s="45">
        <f>'M-ATW'!$G$810</f>
        <v>0</v>
      </c>
      <c r="R32" s="45">
        <f>'M-ATW'!$G$811</f>
        <v>0</v>
      </c>
      <c r="S32" s="45">
        <f>'M-ATW'!$G$812</f>
        <v>0</v>
      </c>
      <c r="T32" s="45">
        <f>'M-ATW'!$G$813</f>
        <v>0</v>
      </c>
      <c r="U32" s="45">
        <f>'M-ATW'!$G$814</f>
        <v>0</v>
      </c>
      <c r="V32" s="45">
        <f>'M-ATW'!$G$815</f>
        <v>0</v>
      </c>
      <c r="W32" s="45">
        <f>'M-ATW'!$G$816</f>
        <v>0</v>
      </c>
      <c r="X32" s="45">
        <f>'M-ATW'!$G$817</f>
        <v>0</v>
      </c>
      <c r="Y32" s="43">
        <f>SUM($B32:$X32)</f>
        <v>0</v>
      </c>
      <c r="Z32" s="17"/>
    </row>
    <row r="33" spans="1:26">
      <c r="A33" s="4" t="s">
        <v>201</v>
      </c>
      <c r="B33" s="45">
        <f>'M-ATW'!$E$827</f>
        <v>0</v>
      </c>
      <c r="C33" s="45">
        <f>'M-ATW'!$E$828</f>
        <v>0</v>
      </c>
      <c r="D33" s="45">
        <f>'M-ATW'!$E$829</f>
        <v>0</v>
      </c>
      <c r="E33" s="45">
        <f>'M-ATW'!$E$830</f>
        <v>0</v>
      </c>
      <c r="F33" s="45">
        <f>'M-ATW'!$E$831</f>
        <v>0</v>
      </c>
      <c r="G33" s="45">
        <f>'M-ATW'!$E$832</f>
        <v>0</v>
      </c>
      <c r="H33" s="45">
        <f>'M-ATW'!$E$833</f>
        <v>0</v>
      </c>
      <c r="I33" s="45">
        <f>'M-ATW'!$E$834</f>
        <v>0</v>
      </c>
      <c r="J33" s="45">
        <f>'M-ATW'!$E$835</f>
        <v>0</v>
      </c>
      <c r="K33" s="45">
        <f>'M-ATW'!$E$836</f>
        <v>0</v>
      </c>
      <c r="L33" s="45">
        <f>'M-ATW'!$E$837</f>
        <v>0</v>
      </c>
      <c r="M33" s="45">
        <f>'M-ATW'!$E$838</f>
        <v>0</v>
      </c>
      <c r="N33" s="45">
        <f>'M-ATW'!$E$839</f>
        <v>0</v>
      </c>
      <c r="O33" s="45">
        <f>'M-ATW'!$E$840</f>
        <v>0</v>
      </c>
      <c r="P33" s="45">
        <f>'M-ATW'!$E$841</f>
        <v>0</v>
      </c>
      <c r="Q33" s="45">
        <f>'M-ATW'!$E$842</f>
        <v>0</v>
      </c>
      <c r="R33" s="45">
        <f>'M-ATW'!$E$843</f>
        <v>0</v>
      </c>
      <c r="S33" s="45">
        <f>'M-ATW'!$E$844</f>
        <v>0</v>
      </c>
      <c r="T33" s="45">
        <f>'M-ATW'!$E$845</f>
        <v>0</v>
      </c>
      <c r="U33" s="45">
        <f>'M-ATW'!$E$846</f>
        <v>0</v>
      </c>
      <c r="V33" s="45">
        <f>'M-ATW'!$E$847</f>
        <v>0</v>
      </c>
      <c r="W33" s="45">
        <f>'M-ATW'!$E$848</f>
        <v>0</v>
      </c>
      <c r="X33" s="45">
        <f>'M-ATW'!$E$849</f>
        <v>0</v>
      </c>
      <c r="Y33" s="43">
        <f>SUM($B33:$X33)</f>
        <v>0</v>
      </c>
      <c r="Z33" s="17"/>
    </row>
    <row r="34" spans="1:26">
      <c r="A34" s="4" t="s">
        <v>202</v>
      </c>
      <c r="B34" s="45">
        <f>'M-ATW'!$D$859</f>
        <v>0</v>
      </c>
      <c r="C34" s="45">
        <f>'M-ATW'!$D$860</f>
        <v>0</v>
      </c>
      <c r="D34" s="45">
        <f>'M-ATW'!$D$861</f>
        <v>0</v>
      </c>
      <c r="E34" s="45">
        <f>'M-ATW'!$D$862</f>
        <v>0</v>
      </c>
      <c r="F34" s="45">
        <f>'M-ATW'!$D$863</f>
        <v>0</v>
      </c>
      <c r="G34" s="45">
        <f>'M-ATW'!$D$864</f>
        <v>0</v>
      </c>
      <c r="H34" s="45">
        <f>'M-ATW'!$D$865</f>
        <v>0</v>
      </c>
      <c r="I34" s="45">
        <f>'M-ATW'!$D$866</f>
        <v>0</v>
      </c>
      <c r="J34" s="45">
        <f>'M-ATW'!$D$867</f>
        <v>0</v>
      </c>
      <c r="K34" s="45">
        <f>'M-ATW'!$D$868</f>
        <v>0</v>
      </c>
      <c r="L34" s="45">
        <f>'M-ATW'!$D$869</f>
        <v>0</v>
      </c>
      <c r="M34" s="45">
        <f>'M-ATW'!$D$870</f>
        <v>0</v>
      </c>
      <c r="N34" s="45">
        <f>'M-ATW'!$D$871</f>
        <v>0</v>
      </c>
      <c r="O34" s="45">
        <f>'M-ATW'!$D$872</f>
        <v>0</v>
      </c>
      <c r="P34" s="45">
        <f>'M-ATW'!$D$873</f>
        <v>0</v>
      </c>
      <c r="Q34" s="45">
        <f>'M-ATW'!$D$874</f>
        <v>0</v>
      </c>
      <c r="R34" s="45">
        <f>'M-ATW'!$D$875</f>
        <v>0</v>
      </c>
      <c r="S34" s="45">
        <f>'M-ATW'!$D$876</f>
        <v>0</v>
      </c>
      <c r="T34" s="45">
        <f>'M-ATW'!$D$877</f>
        <v>0</v>
      </c>
      <c r="U34" s="45">
        <f>'M-ATW'!$D$878</f>
        <v>0</v>
      </c>
      <c r="V34" s="45">
        <f>'M-ATW'!$D$879</f>
        <v>0</v>
      </c>
      <c r="W34" s="45">
        <f>'M-ATW'!$D$880</f>
        <v>0</v>
      </c>
      <c r="X34" s="45">
        <f>'M-ATW'!$D$881</f>
        <v>0</v>
      </c>
      <c r="Y34" s="43">
        <f>SUM($B34:$X34)</f>
        <v>0</v>
      </c>
      <c r="Z34" s="17"/>
    </row>
    <row r="35" spans="1:26">
      <c r="A35" s="4" t="s">
        <v>203</v>
      </c>
      <c r="B35" s="45">
        <f>'M-ATW'!$H$891</f>
        <v>0</v>
      </c>
      <c r="C35" s="45">
        <f>'M-ATW'!$H$892</f>
        <v>0</v>
      </c>
      <c r="D35" s="45">
        <f>'M-ATW'!$H$893</f>
        <v>0</v>
      </c>
      <c r="E35" s="45">
        <f>'M-ATW'!$H$894</f>
        <v>0</v>
      </c>
      <c r="F35" s="45">
        <f>'M-ATW'!$H$895</f>
        <v>0</v>
      </c>
      <c r="G35" s="45">
        <f>'M-ATW'!$H$896</f>
        <v>0</v>
      </c>
      <c r="H35" s="45">
        <f>'M-ATW'!$H$897</f>
        <v>0</v>
      </c>
      <c r="I35" s="45">
        <f>'M-ATW'!$H$898</f>
        <v>0</v>
      </c>
      <c r="J35" s="45">
        <f>'M-ATW'!$H$899</f>
        <v>0</v>
      </c>
      <c r="K35" s="45">
        <f>'M-ATW'!$H$900</f>
        <v>0</v>
      </c>
      <c r="L35" s="45">
        <f>'M-ATW'!$H$901</f>
        <v>0</v>
      </c>
      <c r="M35" s="45">
        <f>'M-ATW'!$H$902</f>
        <v>0</v>
      </c>
      <c r="N35" s="45">
        <f>'M-ATW'!$H$903</f>
        <v>0</v>
      </c>
      <c r="O35" s="45">
        <f>'M-ATW'!$H$904</f>
        <v>0</v>
      </c>
      <c r="P35" s="45">
        <f>'M-ATW'!$H$905</f>
        <v>0</v>
      </c>
      <c r="Q35" s="45">
        <f>'M-ATW'!$H$906</f>
        <v>0</v>
      </c>
      <c r="R35" s="45">
        <f>'M-ATW'!$H$907</f>
        <v>0</v>
      </c>
      <c r="S35" s="45">
        <f>'M-ATW'!$H$908</f>
        <v>0</v>
      </c>
      <c r="T35" s="45">
        <f>'M-ATW'!$H$909</f>
        <v>0</v>
      </c>
      <c r="U35" s="45">
        <f>'M-ATW'!$H$910</f>
        <v>0</v>
      </c>
      <c r="V35" s="45">
        <f>'M-ATW'!$H$911</f>
        <v>0</v>
      </c>
      <c r="W35" s="45">
        <f>'M-ATW'!$H$912</f>
        <v>0</v>
      </c>
      <c r="X35" s="45">
        <f>'M-ATW'!$H$913</f>
        <v>0</v>
      </c>
      <c r="Y35" s="43">
        <f>SUM($B35:$X35)</f>
        <v>0</v>
      </c>
      <c r="Z35" s="17"/>
    </row>
    <row r="36" spans="1:26">
      <c r="A36" s="4" t="s">
        <v>204</v>
      </c>
      <c r="B36" s="45">
        <f>'M-ATW'!$G$923</f>
        <v>0</v>
      </c>
      <c r="C36" s="45">
        <f>'M-ATW'!$G$924</f>
        <v>0</v>
      </c>
      <c r="D36" s="45">
        <f>'M-ATW'!$G$925</f>
        <v>0</v>
      </c>
      <c r="E36" s="45">
        <f>'M-ATW'!$G$926</f>
        <v>0</v>
      </c>
      <c r="F36" s="45">
        <f>'M-ATW'!$G$927</f>
        <v>0</v>
      </c>
      <c r="G36" s="45">
        <f>'M-ATW'!$G$928</f>
        <v>0</v>
      </c>
      <c r="H36" s="45">
        <f>'M-ATW'!$G$929</f>
        <v>0</v>
      </c>
      <c r="I36" s="45">
        <f>'M-ATW'!$G$930</f>
        <v>0</v>
      </c>
      <c r="J36" s="45">
        <f>'M-ATW'!$G$931</f>
        <v>0</v>
      </c>
      <c r="K36" s="45">
        <f>'M-ATW'!$G$932</f>
        <v>0</v>
      </c>
      <c r="L36" s="45">
        <f>'M-ATW'!$G$933</f>
        <v>0</v>
      </c>
      <c r="M36" s="45">
        <f>'M-ATW'!$G$934</f>
        <v>0</v>
      </c>
      <c r="N36" s="45">
        <f>'M-ATW'!$G$935</f>
        <v>0</v>
      </c>
      <c r="O36" s="45">
        <f>'M-ATW'!$G$936</f>
        <v>0</v>
      </c>
      <c r="P36" s="45">
        <f>'M-ATW'!$G$937</f>
        <v>0</v>
      </c>
      <c r="Q36" s="45">
        <f>'M-ATW'!$G$938</f>
        <v>0</v>
      </c>
      <c r="R36" s="45">
        <f>'M-ATW'!$G$939</f>
        <v>0</v>
      </c>
      <c r="S36" s="45">
        <f>'M-ATW'!$G$940</f>
        <v>0</v>
      </c>
      <c r="T36" s="45">
        <f>'M-ATW'!$G$941</f>
        <v>0</v>
      </c>
      <c r="U36" s="45">
        <f>'M-ATW'!$G$942</f>
        <v>0</v>
      </c>
      <c r="V36" s="45">
        <f>'M-ATW'!$G$943</f>
        <v>0</v>
      </c>
      <c r="W36" s="45">
        <f>'M-ATW'!$G$944</f>
        <v>0</v>
      </c>
      <c r="X36" s="45">
        <f>'M-ATW'!$G$945</f>
        <v>0</v>
      </c>
      <c r="Y36" s="43">
        <f>SUM($B36:$X36)</f>
        <v>0</v>
      </c>
      <c r="Z36" s="17"/>
    </row>
    <row r="37" spans="1:26">
      <c r="A37" s="4" t="s">
        <v>212</v>
      </c>
      <c r="B37" s="45">
        <f>'M-ATW'!$E$955</f>
        <v>0</v>
      </c>
      <c r="C37" s="45">
        <f>'M-ATW'!$E$956</f>
        <v>0</v>
      </c>
      <c r="D37" s="45">
        <f>'M-ATW'!$E$957</f>
        <v>0</v>
      </c>
      <c r="E37" s="45">
        <f>'M-ATW'!$E$958</f>
        <v>0</v>
      </c>
      <c r="F37" s="45">
        <f>'M-ATW'!$E$959</f>
        <v>0</v>
      </c>
      <c r="G37" s="45">
        <f>'M-ATW'!$E$960</f>
        <v>0</v>
      </c>
      <c r="H37" s="45">
        <f>'M-ATW'!$E$961</f>
        <v>0</v>
      </c>
      <c r="I37" s="45">
        <f>'M-ATW'!$E$962</f>
        <v>0</v>
      </c>
      <c r="J37" s="45">
        <f>'M-ATW'!$E$963</f>
        <v>0</v>
      </c>
      <c r="K37" s="45">
        <f>'M-ATW'!$E$964</f>
        <v>0</v>
      </c>
      <c r="L37" s="45">
        <f>'M-ATW'!$E$965</f>
        <v>0</v>
      </c>
      <c r="M37" s="45">
        <f>'M-ATW'!$E$966</f>
        <v>0</v>
      </c>
      <c r="N37" s="45">
        <f>'M-ATW'!$E$967</f>
        <v>0</v>
      </c>
      <c r="O37" s="45">
        <f>'M-ATW'!$E$968</f>
        <v>0</v>
      </c>
      <c r="P37" s="45">
        <f>'M-ATW'!$E$969</f>
        <v>0</v>
      </c>
      <c r="Q37" s="45">
        <f>'M-ATW'!$E$970</f>
        <v>0</v>
      </c>
      <c r="R37" s="45">
        <f>'M-ATW'!$E$971</f>
        <v>0</v>
      </c>
      <c r="S37" s="45">
        <f>'M-ATW'!$E$972</f>
        <v>0</v>
      </c>
      <c r="T37" s="45">
        <f>'M-ATW'!$E$973</f>
        <v>0</v>
      </c>
      <c r="U37" s="45">
        <f>'M-ATW'!$E$974</f>
        <v>0</v>
      </c>
      <c r="V37" s="45">
        <f>'M-ATW'!$E$975</f>
        <v>0</v>
      </c>
      <c r="W37" s="45">
        <f>'M-ATW'!$E$976</f>
        <v>0</v>
      </c>
      <c r="X37" s="45">
        <f>'M-ATW'!$E$977</f>
        <v>0</v>
      </c>
      <c r="Y37" s="43">
        <f>SUM($B37:$X37)</f>
        <v>0</v>
      </c>
      <c r="Z37" s="17"/>
    </row>
    <row r="38" spans="1:26">
      <c r="A38" s="4" t="s">
        <v>213</v>
      </c>
      <c r="B38" s="45">
        <f>'M-ATW'!$D$987</f>
        <v>0</v>
      </c>
      <c r="C38" s="45">
        <f>'M-ATW'!$D$988</f>
        <v>0</v>
      </c>
      <c r="D38" s="45">
        <f>'M-ATW'!$D$989</f>
        <v>0</v>
      </c>
      <c r="E38" s="45">
        <f>'M-ATW'!$D$990</f>
        <v>0</v>
      </c>
      <c r="F38" s="45">
        <f>'M-ATW'!$D$991</f>
        <v>0</v>
      </c>
      <c r="G38" s="45">
        <f>'M-ATW'!$D$992</f>
        <v>0</v>
      </c>
      <c r="H38" s="45">
        <f>'M-ATW'!$D$993</f>
        <v>0</v>
      </c>
      <c r="I38" s="45">
        <f>'M-ATW'!$D$994</f>
        <v>0</v>
      </c>
      <c r="J38" s="45">
        <f>'M-ATW'!$D$995</f>
        <v>0</v>
      </c>
      <c r="K38" s="45">
        <f>'M-ATW'!$D$996</f>
        <v>0</v>
      </c>
      <c r="L38" s="45">
        <f>'M-ATW'!$D$997</f>
        <v>0</v>
      </c>
      <c r="M38" s="45">
        <f>'M-ATW'!$D$998</f>
        <v>0</v>
      </c>
      <c r="N38" s="45">
        <f>'M-ATW'!$D$999</f>
        <v>0</v>
      </c>
      <c r="O38" s="45">
        <f>'M-ATW'!$D$1000</f>
        <v>0</v>
      </c>
      <c r="P38" s="45">
        <f>'M-ATW'!$D$1001</f>
        <v>0</v>
      </c>
      <c r="Q38" s="45">
        <f>'M-ATW'!$D$1002</f>
        <v>0</v>
      </c>
      <c r="R38" s="45">
        <f>'M-ATW'!$D$1003</f>
        <v>0</v>
      </c>
      <c r="S38" s="45">
        <f>'M-ATW'!$D$1004</f>
        <v>0</v>
      </c>
      <c r="T38" s="45">
        <f>'M-ATW'!$D$1005</f>
        <v>0</v>
      </c>
      <c r="U38" s="45">
        <f>'M-ATW'!$D$1006</f>
        <v>0</v>
      </c>
      <c r="V38" s="45">
        <f>'M-ATW'!$D$1007</f>
        <v>0</v>
      </c>
      <c r="W38" s="45">
        <f>'M-ATW'!$D$1008</f>
        <v>0</v>
      </c>
      <c r="X38" s="45">
        <f>'M-ATW'!$D$1009</f>
        <v>0</v>
      </c>
      <c r="Y38" s="43">
        <f>SUM($B38:$X38)</f>
        <v>0</v>
      </c>
      <c r="Z38" s="17"/>
    </row>
    <row r="39" spans="1:26">
      <c r="A39" s="4" t="s">
        <v>214</v>
      </c>
      <c r="B39" s="45">
        <f>'M-ATW'!$H$1019</f>
        <v>0</v>
      </c>
      <c r="C39" s="45">
        <f>'M-ATW'!$H$1020</f>
        <v>0</v>
      </c>
      <c r="D39" s="45">
        <f>'M-ATW'!$H$1021</f>
        <v>0</v>
      </c>
      <c r="E39" s="45">
        <f>'M-ATW'!$H$1022</f>
        <v>0</v>
      </c>
      <c r="F39" s="45">
        <f>'M-ATW'!$H$1023</f>
        <v>0</v>
      </c>
      <c r="G39" s="45">
        <f>'M-ATW'!$H$1024</f>
        <v>0</v>
      </c>
      <c r="H39" s="45">
        <f>'M-ATW'!$H$1025</f>
        <v>0</v>
      </c>
      <c r="I39" s="45">
        <f>'M-ATW'!$H$1026</f>
        <v>0</v>
      </c>
      <c r="J39" s="45">
        <f>'M-ATW'!$H$1027</f>
        <v>0</v>
      </c>
      <c r="K39" s="45">
        <f>'M-ATW'!$H$1028</f>
        <v>0</v>
      </c>
      <c r="L39" s="45">
        <f>'M-ATW'!$H$1029</f>
        <v>0</v>
      </c>
      <c r="M39" s="45">
        <f>'M-ATW'!$H$1030</f>
        <v>0</v>
      </c>
      <c r="N39" s="45">
        <f>'M-ATW'!$H$1031</f>
        <v>0</v>
      </c>
      <c r="O39" s="45">
        <f>'M-ATW'!$H$1032</f>
        <v>0</v>
      </c>
      <c r="P39" s="45">
        <f>'M-ATW'!$H$1033</f>
        <v>0</v>
      </c>
      <c r="Q39" s="45">
        <f>'M-ATW'!$H$1034</f>
        <v>0</v>
      </c>
      <c r="R39" s="45">
        <f>'M-ATW'!$H$1035</f>
        <v>0</v>
      </c>
      <c r="S39" s="45">
        <f>'M-ATW'!$H$1036</f>
        <v>0</v>
      </c>
      <c r="T39" s="45">
        <f>'M-ATW'!$H$1037</f>
        <v>0</v>
      </c>
      <c r="U39" s="45">
        <f>'M-ATW'!$H$1038</f>
        <v>0</v>
      </c>
      <c r="V39" s="45">
        <f>'M-ATW'!$H$1039</f>
        <v>0</v>
      </c>
      <c r="W39" s="45">
        <f>'M-ATW'!$H$1040</f>
        <v>0</v>
      </c>
      <c r="X39" s="45">
        <f>'M-ATW'!$H$1041</f>
        <v>0</v>
      </c>
      <c r="Y39" s="43">
        <f>SUM($B39:$X39)</f>
        <v>0</v>
      </c>
      <c r="Z39" s="17"/>
    </row>
    <row r="40" spans="1:26">
      <c r="A40" s="4" t="s">
        <v>215</v>
      </c>
      <c r="B40" s="45">
        <f>'M-ATW'!$G$1051</f>
        <v>0</v>
      </c>
      <c r="C40" s="45">
        <f>'M-ATW'!$G$1052</f>
        <v>0</v>
      </c>
      <c r="D40" s="45">
        <f>'M-ATW'!$G$1053</f>
        <v>0</v>
      </c>
      <c r="E40" s="45">
        <f>'M-ATW'!$G$1054</f>
        <v>0</v>
      </c>
      <c r="F40" s="45">
        <f>'M-ATW'!$G$1055</f>
        <v>0</v>
      </c>
      <c r="G40" s="45">
        <f>'M-ATW'!$G$1056</f>
        <v>0</v>
      </c>
      <c r="H40" s="45">
        <f>'M-ATW'!$G$1057</f>
        <v>0</v>
      </c>
      <c r="I40" s="45">
        <f>'M-ATW'!$G$1058</f>
        <v>0</v>
      </c>
      <c r="J40" s="45">
        <f>'M-ATW'!$G$1059</f>
        <v>0</v>
      </c>
      <c r="K40" s="45">
        <f>'M-ATW'!$G$1060</f>
        <v>0</v>
      </c>
      <c r="L40" s="45">
        <f>'M-ATW'!$G$1061</f>
        <v>0</v>
      </c>
      <c r="M40" s="45">
        <f>'M-ATW'!$G$1062</f>
        <v>0</v>
      </c>
      <c r="N40" s="45">
        <f>'M-ATW'!$G$1063</f>
        <v>0</v>
      </c>
      <c r="O40" s="45">
        <f>'M-ATW'!$G$1064</f>
        <v>0</v>
      </c>
      <c r="P40" s="45">
        <f>'M-ATW'!$G$1065</f>
        <v>0</v>
      </c>
      <c r="Q40" s="45">
        <f>'M-ATW'!$G$1066</f>
        <v>0</v>
      </c>
      <c r="R40" s="45">
        <f>'M-ATW'!$G$1067</f>
        <v>0</v>
      </c>
      <c r="S40" s="45">
        <f>'M-ATW'!$G$1068</f>
        <v>0</v>
      </c>
      <c r="T40" s="45">
        <f>'M-ATW'!$G$1069</f>
        <v>0</v>
      </c>
      <c r="U40" s="45">
        <f>'M-ATW'!$G$1070</f>
        <v>0</v>
      </c>
      <c r="V40" s="45">
        <f>'M-ATW'!$G$1071</f>
        <v>0</v>
      </c>
      <c r="W40" s="45">
        <f>'M-ATW'!$G$1072</f>
        <v>0</v>
      </c>
      <c r="X40" s="45">
        <f>'M-ATW'!$G$1073</f>
        <v>0</v>
      </c>
      <c r="Y40" s="43">
        <f>SUM($B40:$X40)</f>
        <v>0</v>
      </c>
      <c r="Z40" s="17"/>
    </row>
    <row r="42" spans="1:26" ht="21" customHeight="1">
      <c r="A42" s="1" t="s">
        <v>1601</v>
      </c>
    </row>
    <row r="44" spans="1:26">
      <c r="B44" s="36" t="s">
        <v>1602</v>
      </c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</row>
    <row r="45" spans="1:26">
      <c r="B45" s="15" t="s">
        <v>338</v>
      </c>
      <c r="C45" s="15" t="s">
        <v>339</v>
      </c>
      <c r="D45" s="15" t="s">
        <v>340</v>
      </c>
      <c r="E45" s="15" t="s">
        <v>341</v>
      </c>
      <c r="F45" s="15" t="s">
        <v>342</v>
      </c>
      <c r="G45" s="15" t="s">
        <v>343</v>
      </c>
      <c r="H45" s="15" t="s">
        <v>344</v>
      </c>
      <c r="I45" s="15" t="s">
        <v>345</v>
      </c>
      <c r="J45" s="15" t="s">
        <v>495</v>
      </c>
      <c r="K45" s="15" t="s">
        <v>507</v>
      </c>
      <c r="L45" s="15" t="s">
        <v>326</v>
      </c>
      <c r="M45" s="15" t="s">
        <v>913</v>
      </c>
      <c r="N45" s="15" t="s">
        <v>914</v>
      </c>
      <c r="O45" s="15" t="s">
        <v>915</v>
      </c>
      <c r="P45" s="15" t="s">
        <v>916</v>
      </c>
      <c r="Q45" s="15" t="s">
        <v>917</v>
      </c>
      <c r="R45" s="15" t="s">
        <v>918</v>
      </c>
      <c r="S45" s="15" t="s">
        <v>919</v>
      </c>
      <c r="T45" s="15" t="s">
        <v>920</v>
      </c>
      <c r="U45" s="15" t="s">
        <v>921</v>
      </c>
      <c r="V45" s="15" t="s">
        <v>922</v>
      </c>
      <c r="W45" s="15" t="s">
        <v>1593</v>
      </c>
      <c r="X45" s="15" t="s">
        <v>1594</v>
      </c>
      <c r="Y45" s="15" t="s">
        <v>1603</v>
      </c>
    </row>
    <row r="46" spans="1:26">
      <c r="A46" s="4" t="s">
        <v>1604</v>
      </c>
      <c r="B46" s="43">
        <f>SUM(B$8:B$40)</f>
        <v>0</v>
      </c>
      <c r="C46" s="43">
        <f>SUM(C$8:C$40)</f>
        <v>0</v>
      </c>
      <c r="D46" s="43">
        <f>SUM(D$8:D$40)</f>
        <v>0</v>
      </c>
      <c r="E46" s="43">
        <f>SUM(E$8:E$40)</f>
        <v>0</v>
      </c>
      <c r="F46" s="43">
        <f>SUM(F$8:F$40)</f>
        <v>0</v>
      </c>
      <c r="G46" s="43">
        <f>SUM(G$8:G$40)</f>
        <v>0</v>
      </c>
      <c r="H46" s="43">
        <f>SUM(H$8:H$40)</f>
        <v>0</v>
      </c>
      <c r="I46" s="43">
        <f>SUM(I$8:I$40)</f>
        <v>0</v>
      </c>
      <c r="J46" s="43">
        <f>SUM(J$8:J$40)</f>
        <v>0</v>
      </c>
      <c r="K46" s="43">
        <f>SUM(K$8:K$40)</f>
        <v>0</v>
      </c>
      <c r="L46" s="43">
        <f>SUM(L$8:L$40)</f>
        <v>0</v>
      </c>
      <c r="M46" s="43">
        <f>SUM(M$8:M$40)</f>
        <v>0</v>
      </c>
      <c r="N46" s="43">
        <f>SUM(N$8:N$40)</f>
        <v>0</v>
      </c>
      <c r="O46" s="43">
        <f>SUM(O$8:O$40)</f>
        <v>0</v>
      </c>
      <c r="P46" s="43">
        <f>SUM(P$8:P$40)</f>
        <v>0</v>
      </c>
      <c r="Q46" s="43">
        <f>SUM(Q$8:Q$40)</f>
        <v>0</v>
      </c>
      <c r="R46" s="43">
        <f>SUM(R$8:R$40)</f>
        <v>0</v>
      </c>
      <c r="S46" s="43">
        <f>SUM(S$8:S$40)</f>
        <v>0</v>
      </c>
      <c r="T46" s="43">
        <f>SUM(T$8:T$40)</f>
        <v>0</v>
      </c>
      <c r="U46" s="43">
        <f>SUM(U$8:U$40)</f>
        <v>0</v>
      </c>
      <c r="V46" s="43">
        <f>SUM(V$8:V$40)</f>
        <v>0</v>
      </c>
      <c r="W46" s="43">
        <f>SUM(W$8:W$40)</f>
        <v>0</v>
      </c>
      <c r="X46" s="43">
        <f>SUM(X$8:X$40)</f>
        <v>0</v>
      </c>
      <c r="Y46" s="43">
        <f>SUM($B$8:$X$40)</f>
        <v>0</v>
      </c>
      <c r="Z46" s="17"/>
    </row>
  </sheetData>
  <sheetProtection sheet="1" objects="1" scenarios="1"/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3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 ht="21" customHeight="1">
      <c r="A1" s="1" t="str">
        <f>"Additional calculations for tariff comparisons"&amp;" for "&amp;'Input'!B7&amp;" in "&amp;'Input'!C7&amp;" ("&amp;'Input'!D7&amp;")"</f>
        <v>Not calculated: open in spreadsheet app and allow calculations</v>
      </c>
    </row>
    <row r="2" spans="1:1">
      <c r="A2" s="3" t="s">
        <v>1485</v>
      </c>
    </row>
    <row r="4" spans="1:1" ht="21" customHeight="1">
      <c r="A4" s="1" t="s">
        <v>1605</v>
      </c>
    </row>
    <row r="5" spans="1:1">
      <c r="A5" s="3" t="s">
        <v>383</v>
      </c>
    </row>
    <row r="6" spans="1:1">
      <c r="A6" s="33" t="s">
        <v>1606</v>
      </c>
    </row>
    <row r="7" spans="1:1">
      <c r="A7" s="33" t="s">
        <v>578</v>
      </c>
    </row>
    <row r="8" spans="1:1">
      <c r="A8" s="33" t="s">
        <v>1607</v>
      </c>
    </row>
    <row r="9" spans="1:1">
      <c r="A9" s="33" t="s">
        <v>1497</v>
      </c>
    </row>
    <row r="10" spans="1:1">
      <c r="A10" s="33" t="s">
        <v>1608</v>
      </c>
    </row>
    <row r="11" spans="1:1">
      <c r="A11" s="33" t="s">
        <v>1609</v>
      </c>
    </row>
    <row r="12" spans="1:1">
      <c r="A12" s="33" t="s">
        <v>1610</v>
      </c>
    </row>
    <row r="13" spans="1:1">
      <c r="A13" s="33" t="s">
        <v>1611</v>
      </c>
    </row>
    <row r="14" spans="1:1">
      <c r="A14" s="33" t="s">
        <v>1612</v>
      </c>
    </row>
    <row r="15" spans="1:1">
      <c r="A15" s="33" t="s">
        <v>1613</v>
      </c>
    </row>
    <row r="16" spans="1:1">
      <c r="A16" s="33" t="s">
        <v>1614</v>
      </c>
    </row>
    <row r="17" spans="1:3">
      <c r="A17" s="33" t="s">
        <v>1615</v>
      </c>
    </row>
    <row r="18" spans="1:3">
      <c r="A18" s="33" t="s">
        <v>1616</v>
      </c>
    </row>
    <row r="19" spans="1:3">
      <c r="A19" s="33" t="s">
        <v>1617</v>
      </c>
    </row>
    <row r="20" spans="1:3">
      <c r="A20" s="33" t="s">
        <v>1618</v>
      </c>
    </row>
    <row r="21" spans="1:3">
      <c r="A21" s="33" t="s">
        <v>1619</v>
      </c>
    </row>
    <row r="22" spans="1:3">
      <c r="A22" s="3" t="s">
        <v>1620</v>
      </c>
    </row>
    <row r="24" spans="1:3">
      <c r="B24" s="15" t="s">
        <v>1621</v>
      </c>
    </row>
    <row r="25" spans="1:3">
      <c r="A25" s="4" t="s">
        <v>185</v>
      </c>
      <c r="B25" s="43">
        <f>IF('Input'!B395,'Input'!B395,0.01*'Input'!F$60*('Input'!F395*'Input'!E$195+'Input'!G395*'Input'!F$195+'Input'!H395*'Input'!G$195)+10*('Input'!C395*'Input'!B$195+'Input'!D395*'Input'!C$195+'Input'!E395*'Input'!D$195+'Input'!I395*'Input'!H$195))</f>
        <v>0</v>
      </c>
      <c r="C25" s="17"/>
    </row>
    <row r="26" spans="1:3">
      <c r="A26" s="4" t="s">
        <v>186</v>
      </c>
      <c r="B26" s="43">
        <f>IF('Input'!B396,'Input'!B396,0.01*'Input'!F$60*('Input'!F396*'Input'!E$199+'Input'!G396*'Input'!F$199+'Input'!H396*'Input'!G$199)+10*('Input'!C396*'Input'!B$199+'Input'!D396*'Input'!C$199+'Input'!E396*'Input'!D$199+'Input'!I396*'Input'!H$199))</f>
        <v>0</v>
      </c>
      <c r="C26" s="17"/>
    </row>
    <row r="27" spans="1:3">
      <c r="A27" s="4" t="s">
        <v>231</v>
      </c>
      <c r="B27" s="43">
        <f>IF('Input'!B397,'Input'!B397,0.01*'Input'!F$60*('Input'!F397*'Input'!E$203+'Input'!G397*'Input'!F$203+'Input'!H397*'Input'!G$203)+10*('Input'!C397*'Input'!B$203+'Input'!D397*'Input'!C$203+'Input'!E397*'Input'!D$203+'Input'!I397*'Input'!H$203))</f>
        <v>0</v>
      </c>
      <c r="C27" s="17"/>
    </row>
    <row r="28" spans="1:3">
      <c r="A28" s="4" t="s">
        <v>187</v>
      </c>
      <c r="B28" s="43">
        <f>IF('Input'!B398,'Input'!B398,0.01*'Input'!F$60*('Input'!F398*'Input'!E$207+'Input'!G398*'Input'!F$207+'Input'!H398*'Input'!G$207)+10*('Input'!C398*'Input'!B$207+'Input'!D398*'Input'!C$207+'Input'!E398*'Input'!D$207+'Input'!I398*'Input'!H$207))</f>
        <v>0</v>
      </c>
      <c r="C28" s="17"/>
    </row>
    <row r="29" spans="1:3">
      <c r="A29" s="4" t="s">
        <v>188</v>
      </c>
      <c r="B29" s="43">
        <f>IF('Input'!B399,'Input'!B399,0.01*'Input'!F$60*('Input'!F399*'Input'!E$211+'Input'!G399*'Input'!F$211+'Input'!H399*'Input'!G$211)+10*('Input'!C399*'Input'!B$211+'Input'!D399*'Input'!C$211+'Input'!E399*'Input'!D$211+'Input'!I399*'Input'!H$211))</f>
        <v>0</v>
      </c>
      <c r="C29" s="17"/>
    </row>
    <row r="30" spans="1:3">
      <c r="A30" s="4" t="s">
        <v>232</v>
      </c>
      <c r="B30" s="43">
        <f>IF('Input'!B400,'Input'!B400,0.01*'Input'!F$60*('Input'!F400*'Input'!E$215+'Input'!G400*'Input'!F$215+'Input'!H400*'Input'!G$215)+10*('Input'!C400*'Input'!B$215+'Input'!D400*'Input'!C$215+'Input'!E400*'Input'!D$215+'Input'!I400*'Input'!H$215))</f>
        <v>0</v>
      </c>
      <c r="C30" s="17"/>
    </row>
    <row r="31" spans="1:3">
      <c r="A31" s="4" t="s">
        <v>189</v>
      </c>
      <c r="B31" s="43">
        <f>IF('Input'!B401,'Input'!B401,0.01*'Input'!F$60*('Input'!F401*'Input'!E$219+'Input'!G401*'Input'!F$219+'Input'!H401*'Input'!G$219)+10*('Input'!C401*'Input'!B$219+'Input'!D401*'Input'!C$219+'Input'!E401*'Input'!D$219+'Input'!I401*'Input'!H$219))</f>
        <v>0</v>
      </c>
      <c r="C31" s="17"/>
    </row>
    <row r="32" spans="1:3">
      <c r="A32" s="4" t="s">
        <v>190</v>
      </c>
      <c r="B32" s="43">
        <f>IF('Input'!B402,'Input'!B402,0.01*'Input'!F$60*('Input'!F402*'Input'!E$223+'Input'!G402*'Input'!F$223+'Input'!H402*'Input'!G$223)+10*('Input'!C402*'Input'!B$223+'Input'!D402*'Input'!C$223+'Input'!E402*'Input'!D$223+'Input'!I402*'Input'!H$223))</f>
        <v>0</v>
      </c>
      <c r="C32" s="17"/>
    </row>
    <row r="33" spans="1:3">
      <c r="A33" s="4" t="s">
        <v>210</v>
      </c>
      <c r="B33" s="43">
        <f>IF('Input'!B403,'Input'!B403,0.01*'Input'!F$60*('Input'!F403*'Input'!E$225+'Input'!G403*'Input'!F$225+'Input'!H403*'Input'!G$225)+10*('Input'!C403*'Input'!B$225+'Input'!D403*'Input'!C$225+'Input'!E403*'Input'!D$225+'Input'!I403*'Input'!H$225))</f>
        <v>0</v>
      </c>
      <c r="C33" s="17"/>
    </row>
    <row r="34" spans="1:3">
      <c r="A34" s="4" t="s">
        <v>191</v>
      </c>
      <c r="B34" s="43">
        <f>IF('Input'!B404,'Input'!B404,0.01*'Input'!F$60*('Input'!F404*'Input'!E$227+'Input'!G404*'Input'!F$227+'Input'!H404*'Input'!G$227)+10*('Input'!C404*'Input'!B$227+'Input'!D404*'Input'!C$227+'Input'!E404*'Input'!D$227+'Input'!I404*'Input'!H$227))</f>
        <v>0</v>
      </c>
      <c r="C34" s="17"/>
    </row>
    <row r="35" spans="1:3">
      <c r="A35" s="4" t="s">
        <v>192</v>
      </c>
      <c r="B35" s="43">
        <f>IF('Input'!B405,'Input'!B405,0.01*'Input'!F$60*('Input'!F405*'Input'!E$231+'Input'!G405*'Input'!F$231+'Input'!H405*'Input'!G$231)+10*('Input'!C405*'Input'!B$231+'Input'!D405*'Input'!C$231+'Input'!E405*'Input'!D$231+'Input'!I405*'Input'!H$231))</f>
        <v>0</v>
      </c>
      <c r="C35" s="17"/>
    </row>
    <row r="36" spans="1:3">
      <c r="A36" s="4" t="s">
        <v>193</v>
      </c>
      <c r="B36" s="43">
        <f>IF('Input'!B406,'Input'!B406,0.01*'Input'!F$60*('Input'!F406*'Input'!E$235+'Input'!G406*'Input'!F$235+'Input'!H406*'Input'!G$235)+10*('Input'!C406*'Input'!B$235+'Input'!D406*'Input'!C$235+'Input'!E406*'Input'!D$235+'Input'!I406*'Input'!H$235))</f>
        <v>0</v>
      </c>
      <c r="C36" s="17"/>
    </row>
    <row r="37" spans="1:3">
      <c r="A37" s="4" t="s">
        <v>194</v>
      </c>
      <c r="B37" s="43">
        <f>IF('Input'!B407,'Input'!B407,0.01*'Input'!F$60*('Input'!F407*'Input'!E$239+'Input'!G407*'Input'!F$239+'Input'!H407*'Input'!G$239)+10*('Input'!C407*'Input'!B$239+'Input'!D407*'Input'!C$239+'Input'!E407*'Input'!D$239+'Input'!I407*'Input'!H$239))</f>
        <v>0</v>
      </c>
      <c r="C37" s="17"/>
    </row>
    <row r="38" spans="1:3">
      <c r="A38" s="4" t="s">
        <v>211</v>
      </c>
      <c r="B38" s="43">
        <f>IF('Input'!B408,'Input'!B408,0.01*'Input'!F$60*('Input'!F408*'Input'!E$242+'Input'!G408*'Input'!F$242+'Input'!H408*'Input'!G$242)+10*('Input'!C408*'Input'!B$242+'Input'!D408*'Input'!C$242+'Input'!E408*'Input'!D$242+'Input'!I408*'Input'!H$242))</f>
        <v>0</v>
      </c>
      <c r="C38" s="17"/>
    </row>
    <row r="39" spans="1:3">
      <c r="A39" s="4" t="s">
        <v>233</v>
      </c>
      <c r="B39" s="43">
        <f>IF('Input'!B409,'Input'!B409,0.01*'Input'!F$60*('Input'!F409*'Input'!E$245+'Input'!G409*'Input'!F$245+'Input'!H409*'Input'!G$245)+10*('Input'!C409*'Input'!B$245+'Input'!D409*'Input'!C$245+'Input'!E409*'Input'!D$245+'Input'!I409*'Input'!H$245))</f>
        <v>0</v>
      </c>
      <c r="C39" s="17"/>
    </row>
    <row r="40" spans="1:3">
      <c r="A40" s="4" t="s">
        <v>234</v>
      </c>
      <c r="B40" s="43">
        <f>IF('Input'!B410,'Input'!B410,0.01*'Input'!F$60*('Input'!F410*'Input'!E$249+'Input'!G410*'Input'!F$249+'Input'!H410*'Input'!G$249)+10*('Input'!C410*'Input'!B$249+'Input'!D410*'Input'!C$249+'Input'!E410*'Input'!D$249+'Input'!I410*'Input'!H$249))</f>
        <v>0</v>
      </c>
      <c r="C40" s="17"/>
    </row>
    <row r="41" spans="1:3">
      <c r="A41" s="4" t="s">
        <v>235</v>
      </c>
      <c r="B41" s="43">
        <f>IF('Input'!B411,'Input'!B411,0.01*'Input'!F$60*('Input'!F411*'Input'!E$253+'Input'!G411*'Input'!F$253+'Input'!H411*'Input'!G$253)+10*('Input'!C411*'Input'!B$253+'Input'!D411*'Input'!C$253+'Input'!E411*'Input'!D$253+'Input'!I411*'Input'!H$253))</f>
        <v>0</v>
      </c>
      <c r="C41" s="17"/>
    </row>
    <row r="42" spans="1:3">
      <c r="A42" s="4" t="s">
        <v>236</v>
      </c>
      <c r="B42" s="43">
        <f>IF('Input'!B412,'Input'!B412,0.01*'Input'!F$60*('Input'!F412*'Input'!E$257+'Input'!G412*'Input'!F$257+'Input'!H412*'Input'!G$257)+10*('Input'!C412*'Input'!B$257+'Input'!D412*'Input'!C$257+'Input'!E412*'Input'!D$257+'Input'!I412*'Input'!H$257))</f>
        <v>0</v>
      </c>
      <c r="C42" s="17"/>
    </row>
    <row r="43" spans="1:3">
      <c r="A43" s="4" t="s">
        <v>237</v>
      </c>
      <c r="B43" s="43">
        <f>IF('Input'!B413,'Input'!B413,0.01*'Input'!F$60*('Input'!F413*'Input'!E$261+'Input'!G413*'Input'!F$261+'Input'!H413*'Input'!G$261)+10*('Input'!C413*'Input'!B$261+'Input'!D413*'Input'!C$261+'Input'!E413*'Input'!D$261+'Input'!I413*'Input'!H$261))</f>
        <v>0</v>
      </c>
      <c r="C43" s="17"/>
    </row>
    <row r="45" spans="1:3" ht="21" customHeight="1">
      <c r="A45" s="1" t="s">
        <v>1622</v>
      </c>
    </row>
    <row r="46" spans="1:3">
      <c r="A46" s="3" t="s">
        <v>383</v>
      </c>
    </row>
    <row r="47" spans="1:3">
      <c r="A47" s="33" t="s">
        <v>1494</v>
      </c>
    </row>
    <row r="48" spans="1:3">
      <c r="A48" s="33" t="s">
        <v>1495</v>
      </c>
    </row>
    <row r="49" spans="1:10">
      <c r="A49" s="33" t="s">
        <v>1496</v>
      </c>
    </row>
    <row r="50" spans="1:10">
      <c r="A50" s="33" t="s">
        <v>1497</v>
      </c>
    </row>
    <row r="51" spans="1:10">
      <c r="A51" s="33" t="s">
        <v>1623</v>
      </c>
    </row>
    <row r="52" spans="1:10">
      <c r="A52" s="33" t="s">
        <v>1624</v>
      </c>
    </row>
    <row r="53" spans="1:10">
      <c r="A53" s="33" t="s">
        <v>1625</v>
      </c>
    </row>
    <row r="54" spans="1:10">
      <c r="A54" s="33" t="s">
        <v>1626</v>
      </c>
    </row>
    <row r="55" spans="1:10">
      <c r="A55" s="34" t="s">
        <v>386</v>
      </c>
      <c r="B55" s="34" t="s">
        <v>445</v>
      </c>
      <c r="C55" s="34" t="s">
        <v>445</v>
      </c>
      <c r="D55" s="34" t="s">
        <v>445</v>
      </c>
      <c r="E55" s="34" t="s">
        <v>445</v>
      </c>
      <c r="F55" s="34" t="s">
        <v>445</v>
      </c>
      <c r="G55" s="34" t="s">
        <v>445</v>
      </c>
      <c r="H55" s="34" t="s">
        <v>445</v>
      </c>
      <c r="I55" s="34" t="s">
        <v>445</v>
      </c>
    </row>
    <row r="56" spans="1:10">
      <c r="A56" s="34" t="s">
        <v>389</v>
      </c>
      <c r="B56" s="34" t="s">
        <v>1476</v>
      </c>
      <c r="C56" s="34" t="s">
        <v>448</v>
      </c>
      <c r="D56" s="34" t="s">
        <v>1477</v>
      </c>
      <c r="E56" s="34" t="s">
        <v>1053</v>
      </c>
      <c r="F56" s="34" t="s">
        <v>943</v>
      </c>
      <c r="G56" s="34" t="s">
        <v>1478</v>
      </c>
      <c r="H56" s="34" t="s">
        <v>1479</v>
      </c>
      <c r="I56" s="34" t="s">
        <v>1627</v>
      </c>
    </row>
    <row r="58" spans="1:10">
      <c r="B58" s="15" t="s">
        <v>242</v>
      </c>
      <c r="C58" s="15" t="s">
        <v>243</v>
      </c>
      <c r="D58" s="15" t="s">
        <v>244</v>
      </c>
      <c r="E58" s="15" t="s">
        <v>245</v>
      </c>
      <c r="F58" s="15" t="s">
        <v>246</v>
      </c>
      <c r="G58" s="15" t="s">
        <v>247</v>
      </c>
      <c r="H58" s="15" t="s">
        <v>248</v>
      </c>
      <c r="I58" s="15" t="s">
        <v>608</v>
      </c>
    </row>
    <row r="59" spans="1:10">
      <c r="A59" s="4" t="s">
        <v>185</v>
      </c>
      <c r="B59" s="39">
        <f>'Input'!B$195</f>
        <v>0</v>
      </c>
      <c r="C59" s="39">
        <f>'Input'!C$195</f>
        <v>0</v>
      </c>
      <c r="D59" s="39">
        <f>'Input'!D$195</f>
        <v>0</v>
      </c>
      <c r="E59" s="45">
        <f>'Input'!E$195</f>
        <v>0</v>
      </c>
      <c r="F59" s="45">
        <f>'Input'!F$195</f>
        <v>0</v>
      </c>
      <c r="G59" s="45">
        <f>'Input'!G$195</f>
        <v>0</v>
      </c>
      <c r="H59" s="39">
        <f>'Input'!H$195</f>
        <v>0</v>
      </c>
      <c r="I59" s="45">
        <f>'Summary'!B$49</f>
        <v>0</v>
      </c>
      <c r="J59" s="17"/>
    </row>
    <row r="60" spans="1:10">
      <c r="A60" s="4" t="s">
        <v>186</v>
      </c>
      <c r="B60" s="39">
        <f>'Input'!B$199</f>
        <v>0</v>
      </c>
      <c r="C60" s="39">
        <f>'Input'!C$199</f>
        <v>0</v>
      </c>
      <c r="D60" s="39">
        <f>'Input'!D$199</f>
        <v>0</v>
      </c>
      <c r="E60" s="45">
        <f>'Input'!E$199</f>
        <v>0</v>
      </c>
      <c r="F60" s="45">
        <f>'Input'!F$199</f>
        <v>0</v>
      </c>
      <c r="G60" s="45">
        <f>'Input'!G$199</f>
        <v>0</v>
      </c>
      <c r="H60" s="39">
        <f>'Input'!H$199</f>
        <v>0</v>
      </c>
      <c r="I60" s="45">
        <f>'Summary'!B$53</f>
        <v>0</v>
      </c>
      <c r="J60" s="17"/>
    </row>
    <row r="61" spans="1:10">
      <c r="A61" s="4" t="s">
        <v>231</v>
      </c>
      <c r="B61" s="39">
        <f>'Input'!B$203</f>
        <v>0</v>
      </c>
      <c r="C61" s="39">
        <f>'Input'!C$203</f>
        <v>0</v>
      </c>
      <c r="D61" s="39">
        <f>'Input'!D$203</f>
        <v>0</v>
      </c>
      <c r="E61" s="45">
        <f>'Input'!E$203</f>
        <v>0</v>
      </c>
      <c r="F61" s="45">
        <f>'Input'!F$203</f>
        <v>0</v>
      </c>
      <c r="G61" s="45">
        <f>'Input'!G$203</f>
        <v>0</v>
      </c>
      <c r="H61" s="39">
        <f>'Input'!H$203</f>
        <v>0</v>
      </c>
      <c r="I61" s="45">
        <f>'Summary'!B$57</f>
        <v>0</v>
      </c>
      <c r="J61" s="17"/>
    </row>
    <row r="62" spans="1:10">
      <c r="A62" s="4" t="s">
        <v>187</v>
      </c>
      <c r="B62" s="39">
        <f>'Input'!B$207</f>
        <v>0</v>
      </c>
      <c r="C62" s="39">
        <f>'Input'!C$207</f>
        <v>0</v>
      </c>
      <c r="D62" s="39">
        <f>'Input'!D$207</f>
        <v>0</v>
      </c>
      <c r="E62" s="45">
        <f>'Input'!E$207</f>
        <v>0</v>
      </c>
      <c r="F62" s="45">
        <f>'Input'!F$207</f>
        <v>0</v>
      </c>
      <c r="G62" s="45">
        <f>'Input'!G$207</f>
        <v>0</v>
      </c>
      <c r="H62" s="39">
        <f>'Input'!H$207</f>
        <v>0</v>
      </c>
      <c r="I62" s="45">
        <f>'Summary'!B$61</f>
        <v>0</v>
      </c>
      <c r="J62" s="17"/>
    </row>
    <row r="63" spans="1:10">
      <c r="A63" s="4" t="s">
        <v>188</v>
      </c>
      <c r="B63" s="39">
        <f>'Input'!B$211</f>
        <v>0</v>
      </c>
      <c r="C63" s="39">
        <f>'Input'!C$211</f>
        <v>0</v>
      </c>
      <c r="D63" s="39">
        <f>'Input'!D$211</f>
        <v>0</v>
      </c>
      <c r="E63" s="45">
        <f>'Input'!E$211</f>
        <v>0</v>
      </c>
      <c r="F63" s="45">
        <f>'Input'!F$211</f>
        <v>0</v>
      </c>
      <c r="G63" s="45">
        <f>'Input'!G$211</f>
        <v>0</v>
      </c>
      <c r="H63" s="39">
        <f>'Input'!H$211</f>
        <v>0</v>
      </c>
      <c r="I63" s="45">
        <f>'Summary'!B$65</f>
        <v>0</v>
      </c>
      <c r="J63" s="17"/>
    </row>
    <row r="64" spans="1:10">
      <c r="A64" s="4" t="s">
        <v>232</v>
      </c>
      <c r="B64" s="39">
        <f>'Input'!B$215</f>
        <v>0</v>
      </c>
      <c r="C64" s="39">
        <f>'Input'!C$215</f>
        <v>0</v>
      </c>
      <c r="D64" s="39">
        <f>'Input'!D$215</f>
        <v>0</v>
      </c>
      <c r="E64" s="45">
        <f>'Input'!E$215</f>
        <v>0</v>
      </c>
      <c r="F64" s="45">
        <f>'Input'!F$215</f>
        <v>0</v>
      </c>
      <c r="G64" s="45">
        <f>'Input'!G$215</f>
        <v>0</v>
      </c>
      <c r="H64" s="39">
        <f>'Input'!H$215</f>
        <v>0</v>
      </c>
      <c r="I64" s="45">
        <f>'Summary'!B$69</f>
        <v>0</v>
      </c>
      <c r="J64" s="17"/>
    </row>
    <row r="65" spans="1:10">
      <c r="A65" s="4" t="s">
        <v>189</v>
      </c>
      <c r="B65" s="39">
        <f>'Input'!B$219</f>
        <v>0</v>
      </c>
      <c r="C65" s="39">
        <f>'Input'!C$219</f>
        <v>0</v>
      </c>
      <c r="D65" s="39">
        <f>'Input'!D$219</f>
        <v>0</v>
      </c>
      <c r="E65" s="45">
        <f>'Input'!E$219</f>
        <v>0</v>
      </c>
      <c r="F65" s="45">
        <f>'Input'!F$219</f>
        <v>0</v>
      </c>
      <c r="G65" s="45">
        <f>'Input'!G$219</f>
        <v>0</v>
      </c>
      <c r="H65" s="39">
        <f>'Input'!H$219</f>
        <v>0</v>
      </c>
      <c r="I65" s="45">
        <f>'Summary'!B$73</f>
        <v>0</v>
      </c>
      <c r="J65" s="17"/>
    </row>
    <row r="66" spans="1:10">
      <c r="A66" s="4" t="s">
        <v>190</v>
      </c>
      <c r="B66" s="39">
        <f>'Input'!B$223</f>
        <v>0</v>
      </c>
      <c r="C66" s="39">
        <f>'Input'!C$223</f>
        <v>0</v>
      </c>
      <c r="D66" s="39">
        <f>'Input'!D$223</f>
        <v>0</v>
      </c>
      <c r="E66" s="45">
        <f>'Input'!E$223</f>
        <v>0</v>
      </c>
      <c r="F66" s="45">
        <f>'Input'!F$223</f>
        <v>0</v>
      </c>
      <c r="G66" s="45">
        <f>'Input'!G$223</f>
        <v>0</v>
      </c>
      <c r="H66" s="39">
        <f>'Input'!H$223</f>
        <v>0</v>
      </c>
      <c r="I66" s="45">
        <f>'Summary'!B$77</f>
        <v>0</v>
      </c>
      <c r="J66" s="17"/>
    </row>
    <row r="67" spans="1:10">
      <c r="A67" s="4" t="s">
        <v>210</v>
      </c>
      <c r="B67" s="39">
        <f>'Input'!B$225</f>
        <v>0</v>
      </c>
      <c r="C67" s="39">
        <f>'Input'!C$225</f>
        <v>0</v>
      </c>
      <c r="D67" s="39">
        <f>'Input'!D$225</f>
        <v>0</v>
      </c>
      <c r="E67" s="45">
        <f>'Input'!E$225</f>
        <v>0</v>
      </c>
      <c r="F67" s="45">
        <f>'Input'!F$225</f>
        <v>0</v>
      </c>
      <c r="G67" s="45">
        <f>'Input'!G$225</f>
        <v>0</v>
      </c>
      <c r="H67" s="39">
        <f>'Input'!H$225</f>
        <v>0</v>
      </c>
      <c r="I67" s="45">
        <f>'Summary'!B$79</f>
        <v>0</v>
      </c>
      <c r="J67" s="17"/>
    </row>
    <row r="68" spans="1:10">
      <c r="A68" s="4" t="s">
        <v>191</v>
      </c>
      <c r="B68" s="39">
        <f>'Input'!B$227</f>
        <v>0</v>
      </c>
      <c r="C68" s="39">
        <f>'Input'!C$227</f>
        <v>0</v>
      </c>
      <c r="D68" s="39">
        <f>'Input'!D$227</f>
        <v>0</v>
      </c>
      <c r="E68" s="45">
        <f>'Input'!E$227</f>
        <v>0</v>
      </c>
      <c r="F68" s="45">
        <f>'Input'!F$227</f>
        <v>0</v>
      </c>
      <c r="G68" s="45">
        <f>'Input'!G$227</f>
        <v>0</v>
      </c>
      <c r="H68" s="39">
        <f>'Input'!H$227</f>
        <v>0</v>
      </c>
      <c r="I68" s="45">
        <f>'Summary'!B$81</f>
        <v>0</v>
      </c>
      <c r="J68" s="17"/>
    </row>
    <row r="69" spans="1:10">
      <c r="A69" s="4" t="s">
        <v>192</v>
      </c>
      <c r="B69" s="39">
        <f>'Input'!B$231</f>
        <v>0</v>
      </c>
      <c r="C69" s="39">
        <f>'Input'!C$231</f>
        <v>0</v>
      </c>
      <c r="D69" s="39">
        <f>'Input'!D$231</f>
        <v>0</v>
      </c>
      <c r="E69" s="45">
        <f>'Input'!E$231</f>
        <v>0</v>
      </c>
      <c r="F69" s="45">
        <f>'Input'!F$231</f>
        <v>0</v>
      </c>
      <c r="G69" s="45">
        <f>'Input'!G$231</f>
        <v>0</v>
      </c>
      <c r="H69" s="39">
        <f>'Input'!H$231</f>
        <v>0</v>
      </c>
      <c r="I69" s="45">
        <f>'Summary'!B$85</f>
        <v>0</v>
      </c>
      <c r="J69" s="17"/>
    </row>
    <row r="70" spans="1:10">
      <c r="A70" s="4" t="s">
        <v>193</v>
      </c>
      <c r="B70" s="39">
        <f>'Input'!B$235</f>
        <v>0</v>
      </c>
      <c r="C70" s="39">
        <f>'Input'!C$235</f>
        <v>0</v>
      </c>
      <c r="D70" s="39">
        <f>'Input'!D$235</f>
        <v>0</v>
      </c>
      <c r="E70" s="45">
        <f>'Input'!E$235</f>
        <v>0</v>
      </c>
      <c r="F70" s="45">
        <f>'Input'!F$235</f>
        <v>0</v>
      </c>
      <c r="G70" s="45">
        <f>'Input'!G$235</f>
        <v>0</v>
      </c>
      <c r="H70" s="39">
        <f>'Input'!H$235</f>
        <v>0</v>
      </c>
      <c r="I70" s="45">
        <f>'Summary'!B$89</f>
        <v>0</v>
      </c>
      <c r="J70" s="17"/>
    </row>
    <row r="71" spans="1:10">
      <c r="A71" s="4" t="s">
        <v>194</v>
      </c>
      <c r="B71" s="39">
        <f>'Input'!B$239</f>
        <v>0</v>
      </c>
      <c r="C71" s="39">
        <f>'Input'!C$239</f>
        <v>0</v>
      </c>
      <c r="D71" s="39">
        <f>'Input'!D$239</f>
        <v>0</v>
      </c>
      <c r="E71" s="45">
        <f>'Input'!E$239</f>
        <v>0</v>
      </c>
      <c r="F71" s="45">
        <f>'Input'!F$239</f>
        <v>0</v>
      </c>
      <c r="G71" s="45">
        <f>'Input'!G$239</f>
        <v>0</v>
      </c>
      <c r="H71" s="39">
        <f>'Input'!H$239</f>
        <v>0</v>
      </c>
      <c r="I71" s="45">
        <f>'Summary'!B$93</f>
        <v>0</v>
      </c>
      <c r="J71" s="17"/>
    </row>
    <row r="72" spans="1:10">
      <c r="A72" s="4" t="s">
        <v>211</v>
      </c>
      <c r="B72" s="39">
        <f>'Input'!B$242</f>
        <v>0</v>
      </c>
      <c r="C72" s="39">
        <f>'Input'!C$242</f>
        <v>0</v>
      </c>
      <c r="D72" s="39">
        <f>'Input'!D$242</f>
        <v>0</v>
      </c>
      <c r="E72" s="45">
        <f>'Input'!E$242</f>
        <v>0</v>
      </c>
      <c r="F72" s="45">
        <f>'Input'!F$242</f>
        <v>0</v>
      </c>
      <c r="G72" s="45">
        <f>'Input'!G$242</f>
        <v>0</v>
      </c>
      <c r="H72" s="39">
        <f>'Input'!H$242</f>
        <v>0</v>
      </c>
      <c r="I72" s="45">
        <f>'Summary'!B$96</f>
        <v>0</v>
      </c>
      <c r="J72" s="17"/>
    </row>
    <row r="73" spans="1:10">
      <c r="A73" s="4" t="s">
        <v>233</v>
      </c>
      <c r="B73" s="39">
        <f>'Input'!B$245</f>
        <v>0</v>
      </c>
      <c r="C73" s="39">
        <f>'Input'!C$245</f>
        <v>0</v>
      </c>
      <c r="D73" s="39">
        <f>'Input'!D$245</f>
        <v>0</v>
      </c>
      <c r="E73" s="45">
        <f>'Input'!E$245</f>
        <v>0</v>
      </c>
      <c r="F73" s="45">
        <f>'Input'!F$245</f>
        <v>0</v>
      </c>
      <c r="G73" s="45">
        <f>'Input'!G$245</f>
        <v>0</v>
      </c>
      <c r="H73" s="39">
        <f>'Input'!H$245</f>
        <v>0</v>
      </c>
      <c r="I73" s="45">
        <f>'Summary'!B$99</f>
        <v>0</v>
      </c>
      <c r="J73" s="17"/>
    </row>
    <row r="74" spans="1:10">
      <c r="A74" s="4" t="s">
        <v>234</v>
      </c>
      <c r="B74" s="39">
        <f>'Input'!B$249</f>
        <v>0</v>
      </c>
      <c r="C74" s="39">
        <f>'Input'!C$249</f>
        <v>0</v>
      </c>
      <c r="D74" s="39">
        <f>'Input'!D$249</f>
        <v>0</v>
      </c>
      <c r="E74" s="45">
        <f>'Input'!E$249</f>
        <v>0</v>
      </c>
      <c r="F74" s="45">
        <f>'Input'!F$249</f>
        <v>0</v>
      </c>
      <c r="G74" s="45">
        <f>'Input'!G$249</f>
        <v>0</v>
      </c>
      <c r="H74" s="39">
        <f>'Input'!H$249</f>
        <v>0</v>
      </c>
      <c r="I74" s="45">
        <f>'Summary'!B$103</f>
        <v>0</v>
      </c>
      <c r="J74" s="17"/>
    </row>
    <row r="75" spans="1:10">
      <c r="A75" s="4" t="s">
        <v>235</v>
      </c>
      <c r="B75" s="39">
        <f>'Input'!B$253</f>
        <v>0</v>
      </c>
      <c r="C75" s="39">
        <f>'Input'!C$253</f>
        <v>0</v>
      </c>
      <c r="D75" s="39">
        <f>'Input'!D$253</f>
        <v>0</v>
      </c>
      <c r="E75" s="45">
        <f>'Input'!E$253</f>
        <v>0</v>
      </c>
      <c r="F75" s="45">
        <f>'Input'!F$253</f>
        <v>0</v>
      </c>
      <c r="G75" s="45">
        <f>'Input'!G$253</f>
        <v>0</v>
      </c>
      <c r="H75" s="39">
        <f>'Input'!H$253</f>
        <v>0</v>
      </c>
      <c r="I75" s="45">
        <f>'Summary'!B$107</f>
        <v>0</v>
      </c>
      <c r="J75" s="17"/>
    </row>
    <row r="76" spans="1:10">
      <c r="A76" s="4" t="s">
        <v>236</v>
      </c>
      <c r="B76" s="39">
        <f>'Input'!B$257</f>
        <v>0</v>
      </c>
      <c r="C76" s="39">
        <f>'Input'!C$257</f>
        <v>0</v>
      </c>
      <c r="D76" s="39">
        <f>'Input'!D$257</f>
        <v>0</v>
      </c>
      <c r="E76" s="45">
        <f>'Input'!E$257</f>
        <v>0</v>
      </c>
      <c r="F76" s="45">
        <f>'Input'!F$257</f>
        <v>0</v>
      </c>
      <c r="G76" s="45">
        <f>'Input'!G$257</f>
        <v>0</v>
      </c>
      <c r="H76" s="39">
        <f>'Input'!H$257</f>
        <v>0</v>
      </c>
      <c r="I76" s="45">
        <f>'Summary'!B$111</f>
        <v>0</v>
      </c>
      <c r="J76" s="17"/>
    </row>
    <row r="77" spans="1:10">
      <c r="A77" s="4" t="s">
        <v>237</v>
      </c>
      <c r="B77" s="39">
        <f>'Input'!B$261</f>
        <v>0</v>
      </c>
      <c r="C77" s="39">
        <f>'Input'!C$261</f>
        <v>0</v>
      </c>
      <c r="D77" s="39">
        <f>'Input'!D$261</f>
        <v>0</v>
      </c>
      <c r="E77" s="45">
        <f>'Input'!E$261</f>
        <v>0</v>
      </c>
      <c r="F77" s="45">
        <f>'Input'!F$261</f>
        <v>0</v>
      </c>
      <c r="G77" s="45">
        <f>'Input'!G$261</f>
        <v>0</v>
      </c>
      <c r="H77" s="39">
        <f>'Input'!H$261</f>
        <v>0</v>
      </c>
      <c r="I77" s="45">
        <f>'Summary'!B$115</f>
        <v>0</v>
      </c>
      <c r="J77" s="17"/>
    </row>
    <row r="78" spans="1:10">
      <c r="A78" s="4" t="s">
        <v>195</v>
      </c>
      <c r="B78" s="39">
        <f>'Input'!B$265</f>
        <v>0</v>
      </c>
      <c r="C78" s="39">
        <f>'Input'!C$265</f>
        <v>0</v>
      </c>
      <c r="D78" s="39">
        <f>'Input'!D$265</f>
        <v>0</v>
      </c>
      <c r="E78" s="45">
        <f>'Input'!E$265</f>
        <v>0</v>
      </c>
      <c r="F78" s="45">
        <f>'Input'!F$265</f>
        <v>0</v>
      </c>
      <c r="G78" s="45">
        <f>'Input'!G$265</f>
        <v>0</v>
      </c>
      <c r="H78" s="39">
        <f>'Input'!H$265</f>
        <v>0</v>
      </c>
      <c r="I78" s="45">
        <f>'Summary'!B$119</f>
        <v>0</v>
      </c>
      <c r="J78" s="17"/>
    </row>
    <row r="79" spans="1:10">
      <c r="A79" s="4" t="s">
        <v>196</v>
      </c>
      <c r="B79" s="39">
        <f>'Input'!B$269</f>
        <v>0</v>
      </c>
      <c r="C79" s="39">
        <f>'Input'!C$269</f>
        <v>0</v>
      </c>
      <c r="D79" s="39">
        <f>'Input'!D$269</f>
        <v>0</v>
      </c>
      <c r="E79" s="45">
        <f>'Input'!E$269</f>
        <v>0</v>
      </c>
      <c r="F79" s="45">
        <f>'Input'!F$269</f>
        <v>0</v>
      </c>
      <c r="G79" s="45">
        <f>'Input'!G$269</f>
        <v>0</v>
      </c>
      <c r="H79" s="39">
        <f>'Input'!H$269</f>
        <v>0</v>
      </c>
      <c r="I79" s="45">
        <f>'Summary'!B$123</f>
        <v>0</v>
      </c>
      <c r="J79" s="17"/>
    </row>
    <row r="80" spans="1:10">
      <c r="A80" s="4" t="s">
        <v>197</v>
      </c>
      <c r="B80" s="39">
        <f>'Input'!B$272</f>
        <v>0</v>
      </c>
      <c r="C80" s="39">
        <f>'Input'!C$272</f>
        <v>0</v>
      </c>
      <c r="D80" s="39">
        <f>'Input'!D$272</f>
        <v>0</v>
      </c>
      <c r="E80" s="45">
        <f>'Input'!E$272</f>
        <v>0</v>
      </c>
      <c r="F80" s="45">
        <f>'Input'!F$272</f>
        <v>0</v>
      </c>
      <c r="G80" s="45">
        <f>'Input'!G$272</f>
        <v>0</v>
      </c>
      <c r="H80" s="39">
        <f>'Input'!H$272</f>
        <v>0</v>
      </c>
      <c r="I80" s="45">
        <f>'Summary'!B$126</f>
        <v>0</v>
      </c>
      <c r="J80" s="17"/>
    </row>
    <row r="81" spans="1:10">
      <c r="A81" s="4" t="s">
        <v>198</v>
      </c>
      <c r="B81" s="39">
        <f>'Input'!B$276</f>
        <v>0</v>
      </c>
      <c r="C81" s="39">
        <f>'Input'!C$276</f>
        <v>0</v>
      </c>
      <c r="D81" s="39">
        <f>'Input'!D$276</f>
        <v>0</v>
      </c>
      <c r="E81" s="45">
        <f>'Input'!E$276</f>
        <v>0</v>
      </c>
      <c r="F81" s="45">
        <f>'Input'!F$276</f>
        <v>0</v>
      </c>
      <c r="G81" s="45">
        <f>'Input'!G$276</f>
        <v>0</v>
      </c>
      <c r="H81" s="39">
        <f>'Input'!H$276</f>
        <v>0</v>
      </c>
      <c r="I81" s="45">
        <f>'Summary'!B$130</f>
        <v>0</v>
      </c>
      <c r="J81" s="17"/>
    </row>
    <row r="82" spans="1:10">
      <c r="A82" s="4" t="s">
        <v>199</v>
      </c>
      <c r="B82" s="39">
        <f>'Input'!B$278</f>
        <v>0</v>
      </c>
      <c r="C82" s="39">
        <f>'Input'!C$278</f>
        <v>0</v>
      </c>
      <c r="D82" s="39">
        <f>'Input'!D$278</f>
        <v>0</v>
      </c>
      <c r="E82" s="45">
        <f>'Input'!E$278</f>
        <v>0</v>
      </c>
      <c r="F82" s="45">
        <f>'Input'!F$278</f>
        <v>0</v>
      </c>
      <c r="G82" s="45">
        <f>'Input'!G$278</f>
        <v>0</v>
      </c>
      <c r="H82" s="39">
        <f>'Input'!H$278</f>
        <v>0</v>
      </c>
      <c r="I82" s="45">
        <f>'Summary'!B$132</f>
        <v>0</v>
      </c>
      <c r="J82" s="17"/>
    </row>
    <row r="83" spans="1:10">
      <c r="A83" s="4" t="s">
        <v>200</v>
      </c>
      <c r="B83" s="39">
        <f>'Input'!B$282</f>
        <v>0</v>
      </c>
      <c r="C83" s="39">
        <f>'Input'!C$282</f>
        <v>0</v>
      </c>
      <c r="D83" s="39">
        <f>'Input'!D$282</f>
        <v>0</v>
      </c>
      <c r="E83" s="45">
        <f>'Input'!E$282</f>
        <v>0</v>
      </c>
      <c r="F83" s="45">
        <f>'Input'!F$282</f>
        <v>0</v>
      </c>
      <c r="G83" s="45">
        <f>'Input'!G$282</f>
        <v>0</v>
      </c>
      <c r="H83" s="39">
        <f>'Input'!H$282</f>
        <v>0</v>
      </c>
      <c r="I83" s="45">
        <f>'Summary'!B$136</f>
        <v>0</v>
      </c>
      <c r="J83" s="17"/>
    </row>
    <row r="84" spans="1:10">
      <c r="A84" s="4" t="s">
        <v>201</v>
      </c>
      <c r="B84" s="39">
        <f>'Input'!B$284</f>
        <v>0</v>
      </c>
      <c r="C84" s="39">
        <f>'Input'!C$284</f>
        <v>0</v>
      </c>
      <c r="D84" s="39">
        <f>'Input'!D$284</f>
        <v>0</v>
      </c>
      <c r="E84" s="45">
        <f>'Input'!E$284</f>
        <v>0</v>
      </c>
      <c r="F84" s="45">
        <f>'Input'!F$284</f>
        <v>0</v>
      </c>
      <c r="G84" s="45">
        <f>'Input'!G$284</f>
        <v>0</v>
      </c>
      <c r="H84" s="39">
        <f>'Input'!H$284</f>
        <v>0</v>
      </c>
      <c r="I84" s="45">
        <f>'Summary'!B$138</f>
        <v>0</v>
      </c>
      <c r="J84" s="17"/>
    </row>
    <row r="85" spans="1:10">
      <c r="A85" s="4" t="s">
        <v>202</v>
      </c>
      <c r="B85" s="39">
        <f>'Input'!B$287</f>
        <v>0</v>
      </c>
      <c r="C85" s="39">
        <f>'Input'!C$287</f>
        <v>0</v>
      </c>
      <c r="D85" s="39">
        <f>'Input'!D$287</f>
        <v>0</v>
      </c>
      <c r="E85" s="45">
        <f>'Input'!E$287</f>
        <v>0</v>
      </c>
      <c r="F85" s="45">
        <f>'Input'!F$287</f>
        <v>0</v>
      </c>
      <c r="G85" s="45">
        <f>'Input'!G$287</f>
        <v>0</v>
      </c>
      <c r="H85" s="39">
        <f>'Input'!H$287</f>
        <v>0</v>
      </c>
      <c r="I85" s="45">
        <f>'Summary'!B$141</f>
        <v>0</v>
      </c>
      <c r="J85" s="17"/>
    </row>
    <row r="86" spans="1:10">
      <c r="A86" s="4" t="s">
        <v>203</v>
      </c>
      <c r="B86" s="39">
        <f>'Input'!B$289</f>
        <v>0</v>
      </c>
      <c r="C86" s="39">
        <f>'Input'!C$289</f>
        <v>0</v>
      </c>
      <c r="D86" s="39">
        <f>'Input'!D$289</f>
        <v>0</v>
      </c>
      <c r="E86" s="45">
        <f>'Input'!E$289</f>
        <v>0</v>
      </c>
      <c r="F86" s="45">
        <f>'Input'!F$289</f>
        <v>0</v>
      </c>
      <c r="G86" s="45">
        <f>'Input'!G$289</f>
        <v>0</v>
      </c>
      <c r="H86" s="39">
        <f>'Input'!H$289</f>
        <v>0</v>
      </c>
      <c r="I86" s="45">
        <f>'Summary'!B$143</f>
        <v>0</v>
      </c>
      <c r="J86" s="17"/>
    </row>
    <row r="87" spans="1:10">
      <c r="A87" s="4" t="s">
        <v>204</v>
      </c>
      <c r="B87" s="39">
        <f>'Input'!B$292</f>
        <v>0</v>
      </c>
      <c r="C87" s="39">
        <f>'Input'!C$292</f>
        <v>0</v>
      </c>
      <c r="D87" s="39">
        <f>'Input'!D$292</f>
        <v>0</v>
      </c>
      <c r="E87" s="45">
        <f>'Input'!E$292</f>
        <v>0</v>
      </c>
      <c r="F87" s="45">
        <f>'Input'!F$292</f>
        <v>0</v>
      </c>
      <c r="G87" s="45">
        <f>'Input'!G$292</f>
        <v>0</v>
      </c>
      <c r="H87" s="39">
        <f>'Input'!H$292</f>
        <v>0</v>
      </c>
      <c r="I87" s="45">
        <f>'Summary'!B$146</f>
        <v>0</v>
      </c>
      <c r="J87" s="17"/>
    </row>
    <row r="88" spans="1:10">
      <c r="A88" s="4" t="s">
        <v>212</v>
      </c>
      <c r="B88" s="39">
        <f>'Input'!B$294</f>
        <v>0</v>
      </c>
      <c r="C88" s="39">
        <f>'Input'!C$294</f>
        <v>0</v>
      </c>
      <c r="D88" s="39">
        <f>'Input'!D$294</f>
        <v>0</v>
      </c>
      <c r="E88" s="45">
        <f>'Input'!E$294</f>
        <v>0</v>
      </c>
      <c r="F88" s="45">
        <f>'Input'!F$294</f>
        <v>0</v>
      </c>
      <c r="G88" s="45">
        <f>'Input'!G$294</f>
        <v>0</v>
      </c>
      <c r="H88" s="39">
        <f>'Input'!H$294</f>
        <v>0</v>
      </c>
      <c r="I88" s="45">
        <f>'Summary'!B$148</f>
        <v>0</v>
      </c>
      <c r="J88" s="17"/>
    </row>
    <row r="89" spans="1:10">
      <c r="A89" s="4" t="s">
        <v>213</v>
      </c>
      <c r="B89" s="39">
        <f>'Input'!B$297</f>
        <v>0</v>
      </c>
      <c r="C89" s="39">
        <f>'Input'!C$297</f>
        <v>0</v>
      </c>
      <c r="D89" s="39">
        <f>'Input'!D$297</f>
        <v>0</v>
      </c>
      <c r="E89" s="45">
        <f>'Input'!E$297</f>
        <v>0</v>
      </c>
      <c r="F89" s="45">
        <f>'Input'!F$297</f>
        <v>0</v>
      </c>
      <c r="G89" s="45">
        <f>'Input'!G$297</f>
        <v>0</v>
      </c>
      <c r="H89" s="39">
        <f>'Input'!H$297</f>
        <v>0</v>
      </c>
      <c r="I89" s="45">
        <f>'Summary'!B$151</f>
        <v>0</v>
      </c>
      <c r="J89" s="17"/>
    </row>
    <row r="90" spans="1:10">
      <c r="A90" s="4" t="s">
        <v>214</v>
      </c>
      <c r="B90" s="39">
        <f>'Input'!B$299</f>
        <v>0</v>
      </c>
      <c r="C90" s="39">
        <f>'Input'!C$299</f>
        <v>0</v>
      </c>
      <c r="D90" s="39">
        <f>'Input'!D$299</f>
        <v>0</v>
      </c>
      <c r="E90" s="45">
        <f>'Input'!E$299</f>
        <v>0</v>
      </c>
      <c r="F90" s="45">
        <f>'Input'!F$299</f>
        <v>0</v>
      </c>
      <c r="G90" s="45">
        <f>'Input'!G$299</f>
        <v>0</v>
      </c>
      <c r="H90" s="39">
        <f>'Input'!H$299</f>
        <v>0</v>
      </c>
      <c r="I90" s="45">
        <f>'Summary'!B$153</f>
        <v>0</v>
      </c>
      <c r="J90" s="17"/>
    </row>
    <row r="91" spans="1:10">
      <c r="A91" s="4" t="s">
        <v>215</v>
      </c>
      <c r="B91" s="39">
        <f>'Input'!B$302</f>
        <v>0</v>
      </c>
      <c r="C91" s="39">
        <f>'Input'!C$302</f>
        <v>0</v>
      </c>
      <c r="D91" s="39">
        <f>'Input'!D$302</f>
        <v>0</v>
      </c>
      <c r="E91" s="45">
        <f>'Input'!E$302</f>
        <v>0</v>
      </c>
      <c r="F91" s="45">
        <f>'Input'!F$302</f>
        <v>0</v>
      </c>
      <c r="G91" s="45">
        <f>'Input'!G$302</f>
        <v>0</v>
      </c>
      <c r="H91" s="39">
        <f>'Input'!H$302</f>
        <v>0</v>
      </c>
      <c r="I91" s="45">
        <f>'Summary'!B$156</f>
        <v>0</v>
      </c>
      <c r="J91" s="17"/>
    </row>
    <row r="93" spans="1:10" ht="21" customHeight="1">
      <c r="A93" s="1" t="s">
        <v>1628</v>
      </c>
    </row>
    <row r="95" spans="1:10">
      <c r="B95" s="15" t="s">
        <v>1629</v>
      </c>
    </row>
    <row r="96" spans="1:10">
      <c r="A96" s="4" t="s">
        <v>185</v>
      </c>
      <c r="B96" s="28" t="s">
        <v>1630</v>
      </c>
      <c r="C96" s="17"/>
    </row>
    <row r="97" spans="1:3">
      <c r="A97" s="4" t="s">
        <v>186</v>
      </c>
      <c r="B97" s="28" t="s">
        <v>1630</v>
      </c>
      <c r="C97" s="17"/>
    </row>
    <row r="98" spans="1:3">
      <c r="A98" s="4" t="s">
        <v>231</v>
      </c>
      <c r="B98" s="28" t="s">
        <v>1630</v>
      </c>
      <c r="C98" s="17"/>
    </row>
    <row r="99" spans="1:3">
      <c r="A99" s="4" t="s">
        <v>187</v>
      </c>
      <c r="B99" s="28" t="s">
        <v>1630</v>
      </c>
      <c r="C99" s="17"/>
    </row>
    <row r="100" spans="1:3">
      <c r="A100" s="4" t="s">
        <v>188</v>
      </c>
      <c r="B100" s="28" t="s">
        <v>1630</v>
      </c>
      <c r="C100" s="17"/>
    </row>
    <row r="101" spans="1:3">
      <c r="A101" s="4" t="s">
        <v>232</v>
      </c>
      <c r="B101" s="28" t="s">
        <v>1630</v>
      </c>
      <c r="C101" s="17"/>
    </row>
    <row r="102" spans="1:3">
      <c r="A102" s="4" t="s">
        <v>189</v>
      </c>
      <c r="B102" s="28" t="s">
        <v>1630</v>
      </c>
      <c r="C102" s="17"/>
    </row>
    <row r="103" spans="1:3">
      <c r="A103" s="4" t="s">
        <v>190</v>
      </c>
      <c r="B103" s="28" t="s">
        <v>1630</v>
      </c>
      <c r="C103" s="17"/>
    </row>
    <row r="104" spans="1:3">
      <c r="A104" s="4" t="s">
        <v>210</v>
      </c>
      <c r="B104" s="28" t="s">
        <v>1630</v>
      </c>
      <c r="C104" s="17"/>
    </row>
    <row r="105" spans="1:3">
      <c r="A105" s="4" t="s">
        <v>191</v>
      </c>
      <c r="B105" s="28" t="s">
        <v>1630</v>
      </c>
      <c r="C105" s="17"/>
    </row>
    <row r="106" spans="1:3">
      <c r="A106" s="4" t="s">
        <v>192</v>
      </c>
      <c r="B106" s="28" t="s">
        <v>1630</v>
      </c>
      <c r="C106" s="17"/>
    </row>
    <row r="107" spans="1:3">
      <c r="A107" s="4" t="s">
        <v>193</v>
      </c>
      <c r="B107" s="28" t="s">
        <v>1631</v>
      </c>
      <c r="C107" s="17"/>
    </row>
    <row r="108" spans="1:3">
      <c r="A108" s="4" t="s">
        <v>194</v>
      </c>
      <c r="B108" s="28" t="s">
        <v>1631</v>
      </c>
      <c r="C108" s="17"/>
    </row>
    <row r="109" spans="1:3">
      <c r="A109" s="4" t="s">
        <v>211</v>
      </c>
      <c r="B109" s="28" t="s">
        <v>1631</v>
      </c>
      <c r="C109" s="17"/>
    </row>
    <row r="110" spans="1:3">
      <c r="A110" s="4" t="s">
        <v>233</v>
      </c>
      <c r="B110" s="28" t="s">
        <v>1632</v>
      </c>
      <c r="C110" s="17"/>
    </row>
    <row r="111" spans="1:3">
      <c r="A111" s="4" t="s">
        <v>234</v>
      </c>
      <c r="B111" s="28" t="s">
        <v>1632</v>
      </c>
      <c r="C111" s="17"/>
    </row>
    <row r="112" spans="1:3">
      <c r="A112" s="4" t="s">
        <v>235</v>
      </c>
      <c r="B112" s="28" t="s">
        <v>1632</v>
      </c>
      <c r="C112" s="17"/>
    </row>
    <row r="113" spans="1:3">
      <c r="A113" s="4" t="s">
        <v>236</v>
      </c>
      <c r="B113" s="28" t="s">
        <v>1632</v>
      </c>
      <c r="C113" s="17"/>
    </row>
    <row r="114" spans="1:3">
      <c r="A114" s="4" t="s">
        <v>237</v>
      </c>
      <c r="B114" s="28" t="s">
        <v>1632</v>
      </c>
      <c r="C114" s="17"/>
    </row>
    <row r="115" spans="1:3">
      <c r="A115" s="4" t="s">
        <v>195</v>
      </c>
      <c r="B115" s="28" t="s">
        <v>1632</v>
      </c>
      <c r="C115" s="17"/>
    </row>
    <row r="116" spans="1:3">
      <c r="A116" s="4" t="s">
        <v>196</v>
      </c>
      <c r="B116" s="28" t="s">
        <v>1632</v>
      </c>
      <c r="C116" s="17"/>
    </row>
    <row r="117" spans="1:3">
      <c r="A117" s="4" t="s">
        <v>197</v>
      </c>
      <c r="B117" s="28" t="s">
        <v>1632</v>
      </c>
      <c r="C117" s="17"/>
    </row>
    <row r="118" spans="1:3">
      <c r="A118" s="4" t="s">
        <v>198</v>
      </c>
      <c r="B118" s="28" t="s">
        <v>1632</v>
      </c>
      <c r="C118" s="17"/>
    </row>
    <row r="119" spans="1:3">
      <c r="A119" s="4" t="s">
        <v>199</v>
      </c>
      <c r="B119" s="28" t="s">
        <v>1632</v>
      </c>
      <c r="C119" s="17"/>
    </row>
    <row r="120" spans="1:3">
      <c r="A120" s="4" t="s">
        <v>200</v>
      </c>
      <c r="B120" s="28" t="s">
        <v>1632</v>
      </c>
      <c r="C120" s="17"/>
    </row>
    <row r="121" spans="1:3">
      <c r="A121" s="4" t="s">
        <v>201</v>
      </c>
      <c r="B121" s="28" t="s">
        <v>1632</v>
      </c>
      <c r="C121" s="17"/>
    </row>
    <row r="122" spans="1:3">
      <c r="A122" s="4" t="s">
        <v>202</v>
      </c>
      <c r="B122" s="28" t="s">
        <v>1632</v>
      </c>
      <c r="C122" s="17"/>
    </row>
    <row r="123" spans="1:3">
      <c r="A123" s="4" t="s">
        <v>203</v>
      </c>
      <c r="B123" s="28" t="s">
        <v>1632</v>
      </c>
      <c r="C123" s="17"/>
    </row>
    <row r="124" spans="1:3">
      <c r="A124" s="4" t="s">
        <v>204</v>
      </c>
      <c r="B124" s="28" t="s">
        <v>1632</v>
      </c>
      <c r="C124" s="17"/>
    </row>
    <row r="125" spans="1:3">
      <c r="A125" s="4" t="s">
        <v>212</v>
      </c>
      <c r="B125" s="28" t="s">
        <v>1632</v>
      </c>
      <c r="C125" s="17"/>
    </row>
    <row r="126" spans="1:3">
      <c r="A126" s="4" t="s">
        <v>213</v>
      </c>
      <c r="B126" s="28" t="s">
        <v>1632</v>
      </c>
      <c r="C126" s="17"/>
    </row>
    <row r="127" spans="1:3">
      <c r="A127" s="4" t="s">
        <v>214</v>
      </c>
      <c r="B127" s="28" t="s">
        <v>1632</v>
      </c>
      <c r="C127" s="17"/>
    </row>
    <row r="128" spans="1:3">
      <c r="A128" s="4" t="s">
        <v>215</v>
      </c>
      <c r="B128" s="28" t="s">
        <v>1632</v>
      </c>
      <c r="C128" s="17"/>
    </row>
    <row r="130" spans="1:1" ht="21" customHeight="1">
      <c r="A130" s="1" t="s">
        <v>1633</v>
      </c>
    </row>
    <row r="131" spans="1:1">
      <c r="A131" s="3" t="s">
        <v>383</v>
      </c>
    </row>
    <row r="132" spans="1:1">
      <c r="A132" s="33" t="s">
        <v>1634</v>
      </c>
    </row>
    <row r="133" spans="1:1">
      <c r="A133" s="33" t="s">
        <v>1635</v>
      </c>
    </row>
    <row r="134" spans="1:1">
      <c r="A134" s="33" t="s">
        <v>1636</v>
      </c>
    </row>
    <row r="135" spans="1:1">
      <c r="A135" s="33" t="s">
        <v>1637</v>
      </c>
    </row>
    <row r="136" spans="1:1">
      <c r="A136" s="33" t="s">
        <v>1638</v>
      </c>
    </row>
    <row r="137" spans="1:1">
      <c r="A137" s="33" t="s">
        <v>1639</v>
      </c>
    </row>
    <row r="138" spans="1:1">
      <c r="A138" s="33" t="s">
        <v>1640</v>
      </c>
    </row>
    <row r="139" spans="1:1">
      <c r="A139" s="33" t="s">
        <v>1641</v>
      </c>
    </row>
    <row r="140" spans="1:1">
      <c r="A140" s="33" t="s">
        <v>1642</v>
      </c>
    </row>
    <row r="141" spans="1:1">
      <c r="A141" s="33" t="s">
        <v>635</v>
      </c>
    </row>
    <row r="142" spans="1:1">
      <c r="A142" s="33" t="s">
        <v>1643</v>
      </c>
    </row>
    <row r="143" spans="1:1">
      <c r="A143" s="33" t="s">
        <v>1644</v>
      </c>
    </row>
    <row r="144" spans="1:1">
      <c r="A144" s="33" t="s">
        <v>1645</v>
      </c>
    </row>
    <row r="145" spans="1:10">
      <c r="A145" s="33" t="s">
        <v>1646</v>
      </c>
    </row>
    <row r="146" spans="1:10">
      <c r="A146" s="33" t="s">
        <v>1647</v>
      </c>
    </row>
    <row r="147" spans="1:10">
      <c r="A147" s="33" t="s">
        <v>1648</v>
      </c>
    </row>
    <row r="148" spans="1:10">
      <c r="A148" s="33" t="s">
        <v>1649</v>
      </c>
    </row>
    <row r="149" spans="1:10">
      <c r="A149" s="33" t="s">
        <v>1650</v>
      </c>
    </row>
    <row r="150" spans="1:10">
      <c r="A150" s="33" t="s">
        <v>1651</v>
      </c>
    </row>
    <row r="151" spans="1:10">
      <c r="A151" s="33" t="s">
        <v>1652</v>
      </c>
    </row>
    <row r="152" spans="1:10">
      <c r="A152" s="33" t="s">
        <v>1653</v>
      </c>
    </row>
    <row r="153" spans="1:10">
      <c r="A153" s="33" t="s">
        <v>1654</v>
      </c>
    </row>
    <row r="154" spans="1:10">
      <c r="A154" s="33" t="s">
        <v>1655</v>
      </c>
    </row>
    <row r="155" spans="1:10">
      <c r="A155" s="33" t="s">
        <v>1656</v>
      </c>
    </row>
    <row r="156" spans="1:10">
      <c r="A156" s="34" t="s">
        <v>386</v>
      </c>
      <c r="B156" s="34" t="s">
        <v>516</v>
      </c>
      <c r="C156" s="34" t="s">
        <v>516</v>
      </c>
      <c r="D156" s="34" t="s">
        <v>516</v>
      </c>
      <c r="E156" s="34" t="s">
        <v>516</v>
      </c>
      <c r="F156" s="34" t="s">
        <v>516</v>
      </c>
      <c r="G156" s="34" t="s">
        <v>516</v>
      </c>
      <c r="H156" s="34" t="s">
        <v>516</v>
      </c>
      <c r="I156" s="34" t="s">
        <v>516</v>
      </c>
    </row>
    <row r="157" spans="1:10">
      <c r="A157" s="34" t="s">
        <v>389</v>
      </c>
      <c r="B157" s="34" t="s">
        <v>1657</v>
      </c>
      <c r="C157" s="34" t="s">
        <v>1658</v>
      </c>
      <c r="D157" s="34" t="s">
        <v>1659</v>
      </c>
      <c r="E157" s="34" t="s">
        <v>1660</v>
      </c>
      <c r="F157" s="34" t="s">
        <v>1661</v>
      </c>
      <c r="G157" s="34" t="s">
        <v>1662</v>
      </c>
      <c r="H157" s="34" t="s">
        <v>1663</v>
      </c>
      <c r="I157" s="34" t="s">
        <v>1664</v>
      </c>
    </row>
    <row r="159" spans="1:10">
      <c r="B159" s="15" t="s">
        <v>1665</v>
      </c>
      <c r="C159" s="15" t="s">
        <v>1666</v>
      </c>
      <c r="D159" s="15" t="s">
        <v>1667</v>
      </c>
      <c r="E159" s="15" t="s">
        <v>1668</v>
      </c>
      <c r="F159" s="15" t="s">
        <v>1669</v>
      </c>
      <c r="G159" s="15" t="s">
        <v>1670</v>
      </c>
      <c r="H159" s="15" t="s">
        <v>1671</v>
      </c>
      <c r="I159" s="15" t="s">
        <v>1672</v>
      </c>
    </row>
    <row r="160" spans="1:10">
      <c r="A160" s="29" t="s">
        <v>185</v>
      </c>
      <c r="J160" s="17"/>
    </row>
    <row r="161" spans="1:10">
      <c r="A161" s="4" t="s">
        <v>185</v>
      </c>
      <c r="B161" s="38">
        <f>B$59/IF(B$96="kVA",IF(F$59,F$59,1),IF(B$96="MPAN",IF(E$59,E$59,1),IF(I$59,I$59,1)))</f>
        <v>0</v>
      </c>
      <c r="C161" s="38">
        <f>C$59/IF(B$96="kVA",IF(F$59,F$59,1),IF(B$96="MPAN",IF(E$59,E$59,1),IF(I$59,I$59,1)))</f>
        <v>0</v>
      </c>
      <c r="D161" s="38">
        <f>D$59/IF(B$96="kVA",IF(F$59,F$59,1),IF(B$96="MPAN",IF(E$59,E$59,1),IF(I$59,I$59,1)))</f>
        <v>0</v>
      </c>
      <c r="E161" s="38">
        <f>E$59/IF(B$96="kVA",IF(F$59,F$59,1),IF(B$96="MPAN",IF(E$59,E$59,1),IF(I$59,I$59,1)))</f>
        <v>0</v>
      </c>
      <c r="F161" s="38">
        <f>F$59/IF(B$96="kVA",IF(F$59,F$59,1),IF(B$96="MPAN",IF(E$59,E$59,1),IF(I$59,I$59,1)))</f>
        <v>0</v>
      </c>
      <c r="G161" s="38">
        <f>G$59/IF(B$96="kVA",IF(F$59,F$59,1),IF(B$96="MPAN",IF(E$59,E$59,1),IF(I$59,I$59,1)))</f>
        <v>0</v>
      </c>
      <c r="H161" s="38">
        <f>H$59/IF(B$96="kVA",IF(F$59,F$59,1),IF(B$96="MPAN",IF(E$59,E$59,1),IF(I$59,I$59,1)))</f>
        <v>0</v>
      </c>
      <c r="I161" s="47">
        <f>0.01*'Input'!F$60*('Adjust'!$E$252*E161+'Adjust'!$F$252*F161+'Adjust'!$G$252*G161)+10*('Adjust'!$B$252*B161+'Adjust'!$C$252*C161+'Adjust'!$D$252*D161+'Adjust'!$H$252*H161)</f>
        <v>0</v>
      </c>
      <c r="J161" s="17"/>
    </row>
    <row r="162" spans="1:10">
      <c r="A162" s="4" t="s">
        <v>250</v>
      </c>
      <c r="B162" s="38">
        <f>B$59/IF(B$96="kVA",IF(F$59,F$59,1),IF(B$96="MPAN",IF(E$59,E$59,1),IF(I$59,I$59,1)))</f>
        <v>0</v>
      </c>
      <c r="C162" s="38">
        <f>C$59/IF(B$96="kVA",IF(F$59,F$59,1),IF(B$96="MPAN",IF(E$59,E$59,1),IF(I$59,I$59,1)))</f>
        <v>0</v>
      </c>
      <c r="D162" s="38">
        <f>D$59/IF(B$96="kVA",IF(F$59,F$59,1),IF(B$96="MPAN",IF(E$59,E$59,1),IF(I$59,I$59,1)))</f>
        <v>0</v>
      </c>
      <c r="E162" s="38">
        <f>E$59/IF(B$96="kVA",IF(F$59,F$59,1),IF(B$96="MPAN",IF(E$59,E$59,1),IF(I$59,I$59,1)))</f>
        <v>0</v>
      </c>
      <c r="F162" s="38">
        <f>F$59/IF(B$96="kVA",IF(F$59,F$59,1),IF(B$96="MPAN",IF(E$59,E$59,1),IF(I$59,I$59,1)))</f>
        <v>0</v>
      </c>
      <c r="G162" s="38">
        <f>G$59/IF(B$96="kVA",IF(F$59,F$59,1),IF(B$96="MPAN",IF(E$59,E$59,1),IF(I$59,I$59,1)))</f>
        <v>0</v>
      </c>
      <c r="H162" s="38">
        <f>H$59/IF(B$96="kVA",IF(F$59,F$59,1),IF(B$96="MPAN",IF(E$59,E$59,1),IF(I$59,I$59,1)))</f>
        <v>0</v>
      </c>
      <c r="I162" s="47">
        <f>0.01*'Input'!F$60*('Adjust'!$E$253*E162+'Adjust'!$F$253*F162+'Adjust'!$G$253*G162)+10*('Adjust'!$B$253*B162+'Adjust'!$C$253*C162+'Adjust'!$D$253*D162+'Adjust'!$H$253*H162)</f>
        <v>0</v>
      </c>
      <c r="J162" s="17"/>
    </row>
    <row r="163" spans="1:10">
      <c r="A163" s="4" t="s">
        <v>251</v>
      </c>
      <c r="B163" s="38">
        <f>B$59/IF(B$96="kVA",IF(F$59,F$59,1),IF(B$96="MPAN",IF(E$59,E$59,1),IF(I$59,I$59,1)))</f>
        <v>0</v>
      </c>
      <c r="C163" s="38">
        <f>C$59/IF(B$96="kVA",IF(F$59,F$59,1),IF(B$96="MPAN",IF(E$59,E$59,1),IF(I$59,I$59,1)))</f>
        <v>0</v>
      </c>
      <c r="D163" s="38">
        <f>D$59/IF(B$96="kVA",IF(F$59,F$59,1),IF(B$96="MPAN",IF(E$59,E$59,1),IF(I$59,I$59,1)))</f>
        <v>0</v>
      </c>
      <c r="E163" s="38">
        <f>E$59/IF(B$96="kVA",IF(F$59,F$59,1),IF(B$96="MPAN",IF(E$59,E$59,1),IF(I$59,I$59,1)))</f>
        <v>0</v>
      </c>
      <c r="F163" s="38">
        <f>F$59/IF(B$96="kVA",IF(F$59,F$59,1),IF(B$96="MPAN",IF(E$59,E$59,1),IF(I$59,I$59,1)))</f>
        <v>0</v>
      </c>
      <c r="G163" s="38">
        <f>G$59/IF(B$96="kVA",IF(F$59,F$59,1),IF(B$96="MPAN",IF(E$59,E$59,1),IF(I$59,I$59,1)))</f>
        <v>0</v>
      </c>
      <c r="H163" s="38">
        <f>H$59/IF(B$96="kVA",IF(F$59,F$59,1),IF(B$96="MPAN",IF(E$59,E$59,1),IF(I$59,I$59,1)))</f>
        <v>0</v>
      </c>
      <c r="I163" s="47">
        <f>0.01*'Input'!F$60*('Adjust'!$E$254*E163+'Adjust'!$F$254*F163+'Adjust'!$G$254*G163)+10*('Adjust'!$B$254*B163+'Adjust'!$C$254*C163+'Adjust'!$D$254*D163+'Adjust'!$H$254*H163)</f>
        <v>0</v>
      </c>
      <c r="J163" s="17"/>
    </row>
    <row r="164" spans="1:10">
      <c r="A164" s="29" t="s">
        <v>186</v>
      </c>
      <c r="J164" s="17"/>
    </row>
    <row r="165" spans="1:10">
      <c r="A165" s="4" t="s">
        <v>186</v>
      </c>
      <c r="B165" s="38">
        <f>B$60/IF(B$97="kVA",IF(F$60,F$60,1),IF(B$97="MPAN",IF(E$60,E$60,1),IF(I$60,I$60,1)))</f>
        <v>0</v>
      </c>
      <c r="C165" s="38">
        <f>C$60/IF(B$97="kVA",IF(F$60,F$60,1),IF(B$97="MPAN",IF(E$60,E$60,1),IF(I$60,I$60,1)))</f>
        <v>0</v>
      </c>
      <c r="D165" s="38">
        <f>D$60/IF(B$97="kVA",IF(F$60,F$60,1),IF(B$97="MPAN",IF(E$60,E$60,1),IF(I$60,I$60,1)))</f>
        <v>0</v>
      </c>
      <c r="E165" s="38">
        <f>E$60/IF(B$97="kVA",IF(F$60,F$60,1),IF(B$97="MPAN",IF(E$60,E$60,1),IF(I$60,I$60,1)))</f>
        <v>0</v>
      </c>
      <c r="F165" s="38">
        <f>F$60/IF(B$97="kVA",IF(F$60,F$60,1),IF(B$97="MPAN",IF(E$60,E$60,1),IF(I$60,I$60,1)))</f>
        <v>0</v>
      </c>
      <c r="G165" s="38">
        <f>G$60/IF(B$97="kVA",IF(F$60,F$60,1),IF(B$97="MPAN",IF(E$60,E$60,1),IF(I$60,I$60,1)))</f>
        <v>0</v>
      </c>
      <c r="H165" s="38">
        <f>H$60/IF(B$97="kVA",IF(F$60,F$60,1),IF(B$97="MPAN",IF(E$60,E$60,1),IF(I$60,I$60,1)))</f>
        <v>0</v>
      </c>
      <c r="I165" s="47">
        <f>0.01*'Input'!F$60*('Adjust'!$E$256*E165+'Adjust'!$F$256*F165+'Adjust'!$G$256*G165)+10*('Adjust'!$B$256*B165+'Adjust'!$C$256*C165+'Adjust'!$D$256*D165+'Adjust'!$H$256*H165)</f>
        <v>0</v>
      </c>
      <c r="J165" s="17"/>
    </row>
    <row r="166" spans="1:10">
      <c r="A166" s="4" t="s">
        <v>253</v>
      </c>
      <c r="B166" s="38">
        <f>B$60/IF(B$97="kVA",IF(F$60,F$60,1),IF(B$97="MPAN",IF(E$60,E$60,1),IF(I$60,I$60,1)))</f>
        <v>0</v>
      </c>
      <c r="C166" s="38">
        <f>C$60/IF(B$97="kVA",IF(F$60,F$60,1),IF(B$97="MPAN",IF(E$60,E$60,1),IF(I$60,I$60,1)))</f>
        <v>0</v>
      </c>
      <c r="D166" s="38">
        <f>D$60/IF(B$97="kVA",IF(F$60,F$60,1),IF(B$97="MPAN",IF(E$60,E$60,1),IF(I$60,I$60,1)))</f>
        <v>0</v>
      </c>
      <c r="E166" s="38">
        <f>E$60/IF(B$97="kVA",IF(F$60,F$60,1),IF(B$97="MPAN",IF(E$60,E$60,1),IF(I$60,I$60,1)))</f>
        <v>0</v>
      </c>
      <c r="F166" s="38">
        <f>F$60/IF(B$97="kVA",IF(F$60,F$60,1),IF(B$97="MPAN",IF(E$60,E$60,1),IF(I$60,I$60,1)))</f>
        <v>0</v>
      </c>
      <c r="G166" s="38">
        <f>G$60/IF(B$97="kVA",IF(F$60,F$60,1),IF(B$97="MPAN",IF(E$60,E$60,1),IF(I$60,I$60,1)))</f>
        <v>0</v>
      </c>
      <c r="H166" s="38">
        <f>H$60/IF(B$97="kVA",IF(F$60,F$60,1),IF(B$97="MPAN",IF(E$60,E$60,1),IF(I$60,I$60,1)))</f>
        <v>0</v>
      </c>
      <c r="I166" s="47">
        <f>0.01*'Input'!F$60*('Adjust'!$E$257*E166+'Adjust'!$F$257*F166+'Adjust'!$G$257*G166)+10*('Adjust'!$B$257*B166+'Adjust'!$C$257*C166+'Adjust'!$D$257*D166+'Adjust'!$H$257*H166)</f>
        <v>0</v>
      </c>
      <c r="J166" s="17"/>
    </row>
    <row r="167" spans="1:10">
      <c r="A167" s="4" t="s">
        <v>254</v>
      </c>
      <c r="B167" s="38">
        <f>B$60/IF(B$97="kVA",IF(F$60,F$60,1),IF(B$97="MPAN",IF(E$60,E$60,1),IF(I$60,I$60,1)))</f>
        <v>0</v>
      </c>
      <c r="C167" s="38">
        <f>C$60/IF(B$97="kVA",IF(F$60,F$60,1),IF(B$97="MPAN",IF(E$60,E$60,1),IF(I$60,I$60,1)))</f>
        <v>0</v>
      </c>
      <c r="D167" s="38">
        <f>D$60/IF(B$97="kVA",IF(F$60,F$60,1),IF(B$97="MPAN",IF(E$60,E$60,1),IF(I$60,I$60,1)))</f>
        <v>0</v>
      </c>
      <c r="E167" s="38">
        <f>E$60/IF(B$97="kVA",IF(F$60,F$60,1),IF(B$97="MPAN",IF(E$60,E$60,1),IF(I$60,I$60,1)))</f>
        <v>0</v>
      </c>
      <c r="F167" s="38">
        <f>F$60/IF(B$97="kVA",IF(F$60,F$60,1),IF(B$97="MPAN",IF(E$60,E$60,1),IF(I$60,I$60,1)))</f>
        <v>0</v>
      </c>
      <c r="G167" s="38">
        <f>G$60/IF(B$97="kVA",IF(F$60,F$60,1),IF(B$97="MPAN",IF(E$60,E$60,1),IF(I$60,I$60,1)))</f>
        <v>0</v>
      </c>
      <c r="H167" s="38">
        <f>H$60/IF(B$97="kVA",IF(F$60,F$60,1),IF(B$97="MPAN",IF(E$60,E$60,1),IF(I$60,I$60,1)))</f>
        <v>0</v>
      </c>
      <c r="I167" s="47">
        <f>0.01*'Input'!F$60*('Adjust'!$E$258*E167+'Adjust'!$F$258*F167+'Adjust'!$G$258*G167)+10*('Adjust'!$B$258*B167+'Adjust'!$C$258*C167+'Adjust'!$D$258*D167+'Adjust'!$H$258*H167)</f>
        <v>0</v>
      </c>
      <c r="J167" s="17"/>
    </row>
    <row r="168" spans="1:10">
      <c r="A168" s="29" t="s">
        <v>231</v>
      </c>
      <c r="J168" s="17"/>
    </row>
    <row r="169" spans="1:10">
      <c r="A169" s="4" t="s">
        <v>231</v>
      </c>
      <c r="B169" s="38">
        <f>B$61/IF(B$98="kVA",IF(F$61,F$61,1),IF(B$98="MPAN",IF(E$61,E$61,1),IF(I$61,I$61,1)))</f>
        <v>0</v>
      </c>
      <c r="C169" s="38">
        <f>C$61/IF(B$98="kVA",IF(F$61,F$61,1),IF(B$98="MPAN",IF(E$61,E$61,1),IF(I$61,I$61,1)))</f>
        <v>0</v>
      </c>
      <c r="D169" s="38">
        <f>D$61/IF(B$98="kVA",IF(F$61,F$61,1),IF(B$98="MPAN",IF(E$61,E$61,1),IF(I$61,I$61,1)))</f>
        <v>0</v>
      </c>
      <c r="E169" s="38">
        <f>E$61/IF(B$98="kVA",IF(F$61,F$61,1),IF(B$98="MPAN",IF(E$61,E$61,1),IF(I$61,I$61,1)))</f>
        <v>0</v>
      </c>
      <c r="F169" s="38">
        <f>F$61/IF(B$98="kVA",IF(F$61,F$61,1),IF(B$98="MPAN",IF(E$61,E$61,1),IF(I$61,I$61,1)))</f>
        <v>0</v>
      </c>
      <c r="G169" s="38">
        <f>G$61/IF(B$98="kVA",IF(F$61,F$61,1),IF(B$98="MPAN",IF(E$61,E$61,1),IF(I$61,I$61,1)))</f>
        <v>0</v>
      </c>
      <c r="H169" s="38">
        <f>H$61/IF(B$98="kVA",IF(F$61,F$61,1),IF(B$98="MPAN",IF(E$61,E$61,1),IF(I$61,I$61,1)))</f>
        <v>0</v>
      </c>
      <c r="I169" s="47">
        <f>0.01*'Input'!F$60*('Adjust'!$E$260*E169+'Adjust'!$F$260*F169+'Adjust'!$G$260*G169)+10*('Adjust'!$B$260*B169+'Adjust'!$C$260*C169+'Adjust'!$D$260*D169+'Adjust'!$H$260*H169)</f>
        <v>0</v>
      </c>
      <c r="J169" s="17"/>
    </row>
    <row r="170" spans="1:10">
      <c r="A170" s="4" t="s">
        <v>256</v>
      </c>
      <c r="B170" s="38">
        <f>B$61/IF(B$98="kVA",IF(F$61,F$61,1),IF(B$98="MPAN",IF(E$61,E$61,1),IF(I$61,I$61,1)))</f>
        <v>0</v>
      </c>
      <c r="C170" s="38">
        <f>C$61/IF(B$98="kVA",IF(F$61,F$61,1),IF(B$98="MPAN",IF(E$61,E$61,1),IF(I$61,I$61,1)))</f>
        <v>0</v>
      </c>
      <c r="D170" s="38">
        <f>D$61/IF(B$98="kVA",IF(F$61,F$61,1),IF(B$98="MPAN",IF(E$61,E$61,1),IF(I$61,I$61,1)))</f>
        <v>0</v>
      </c>
      <c r="E170" s="38">
        <f>E$61/IF(B$98="kVA",IF(F$61,F$61,1),IF(B$98="MPAN",IF(E$61,E$61,1),IF(I$61,I$61,1)))</f>
        <v>0</v>
      </c>
      <c r="F170" s="38">
        <f>F$61/IF(B$98="kVA",IF(F$61,F$61,1),IF(B$98="MPAN",IF(E$61,E$61,1),IF(I$61,I$61,1)))</f>
        <v>0</v>
      </c>
      <c r="G170" s="38">
        <f>G$61/IF(B$98="kVA",IF(F$61,F$61,1),IF(B$98="MPAN",IF(E$61,E$61,1),IF(I$61,I$61,1)))</f>
        <v>0</v>
      </c>
      <c r="H170" s="38">
        <f>H$61/IF(B$98="kVA",IF(F$61,F$61,1),IF(B$98="MPAN",IF(E$61,E$61,1),IF(I$61,I$61,1)))</f>
        <v>0</v>
      </c>
      <c r="I170" s="47">
        <f>0.01*'Input'!F$60*('Adjust'!$E$261*E170+'Adjust'!$F$261*F170+'Adjust'!$G$261*G170)+10*('Adjust'!$B$261*B170+'Adjust'!$C$261*C170+'Adjust'!$D$261*D170+'Adjust'!$H$261*H170)</f>
        <v>0</v>
      </c>
      <c r="J170" s="17"/>
    </row>
    <row r="171" spans="1:10">
      <c r="A171" s="4" t="s">
        <v>257</v>
      </c>
      <c r="B171" s="38">
        <f>B$61/IF(B$98="kVA",IF(F$61,F$61,1),IF(B$98="MPAN",IF(E$61,E$61,1),IF(I$61,I$61,1)))</f>
        <v>0</v>
      </c>
      <c r="C171" s="38">
        <f>C$61/IF(B$98="kVA",IF(F$61,F$61,1),IF(B$98="MPAN",IF(E$61,E$61,1),IF(I$61,I$61,1)))</f>
        <v>0</v>
      </c>
      <c r="D171" s="38">
        <f>D$61/IF(B$98="kVA",IF(F$61,F$61,1),IF(B$98="MPAN",IF(E$61,E$61,1),IF(I$61,I$61,1)))</f>
        <v>0</v>
      </c>
      <c r="E171" s="38">
        <f>E$61/IF(B$98="kVA",IF(F$61,F$61,1),IF(B$98="MPAN",IF(E$61,E$61,1),IF(I$61,I$61,1)))</f>
        <v>0</v>
      </c>
      <c r="F171" s="38">
        <f>F$61/IF(B$98="kVA",IF(F$61,F$61,1),IF(B$98="MPAN",IF(E$61,E$61,1),IF(I$61,I$61,1)))</f>
        <v>0</v>
      </c>
      <c r="G171" s="38">
        <f>G$61/IF(B$98="kVA",IF(F$61,F$61,1),IF(B$98="MPAN",IF(E$61,E$61,1),IF(I$61,I$61,1)))</f>
        <v>0</v>
      </c>
      <c r="H171" s="38">
        <f>H$61/IF(B$98="kVA",IF(F$61,F$61,1),IF(B$98="MPAN",IF(E$61,E$61,1),IF(I$61,I$61,1)))</f>
        <v>0</v>
      </c>
      <c r="I171" s="47">
        <f>0.01*'Input'!F$60*('Adjust'!$E$262*E171+'Adjust'!$F$262*F171+'Adjust'!$G$262*G171)+10*('Adjust'!$B$262*B171+'Adjust'!$C$262*C171+'Adjust'!$D$262*D171+'Adjust'!$H$262*H171)</f>
        <v>0</v>
      </c>
      <c r="J171" s="17"/>
    </row>
    <row r="172" spans="1:10">
      <c r="A172" s="29" t="s">
        <v>187</v>
      </c>
      <c r="J172" s="17"/>
    </row>
    <row r="173" spans="1:10">
      <c r="A173" s="4" t="s">
        <v>187</v>
      </c>
      <c r="B173" s="38">
        <f>B$62/IF(B$99="kVA",IF(F$62,F$62,1),IF(B$99="MPAN",IF(E$62,E$62,1),IF(I$62,I$62,1)))</f>
        <v>0</v>
      </c>
      <c r="C173" s="38">
        <f>C$62/IF(B$99="kVA",IF(F$62,F$62,1),IF(B$99="MPAN",IF(E$62,E$62,1),IF(I$62,I$62,1)))</f>
        <v>0</v>
      </c>
      <c r="D173" s="38">
        <f>D$62/IF(B$99="kVA",IF(F$62,F$62,1),IF(B$99="MPAN",IF(E$62,E$62,1),IF(I$62,I$62,1)))</f>
        <v>0</v>
      </c>
      <c r="E173" s="38">
        <f>E$62/IF(B$99="kVA",IF(F$62,F$62,1),IF(B$99="MPAN",IF(E$62,E$62,1),IF(I$62,I$62,1)))</f>
        <v>0</v>
      </c>
      <c r="F173" s="38">
        <f>F$62/IF(B$99="kVA",IF(F$62,F$62,1),IF(B$99="MPAN",IF(E$62,E$62,1),IF(I$62,I$62,1)))</f>
        <v>0</v>
      </c>
      <c r="G173" s="38">
        <f>G$62/IF(B$99="kVA",IF(F$62,F$62,1),IF(B$99="MPAN",IF(E$62,E$62,1),IF(I$62,I$62,1)))</f>
        <v>0</v>
      </c>
      <c r="H173" s="38">
        <f>H$62/IF(B$99="kVA",IF(F$62,F$62,1),IF(B$99="MPAN",IF(E$62,E$62,1),IF(I$62,I$62,1)))</f>
        <v>0</v>
      </c>
      <c r="I173" s="47">
        <f>0.01*'Input'!F$60*('Adjust'!$E$264*E173+'Adjust'!$F$264*F173+'Adjust'!$G$264*G173)+10*('Adjust'!$B$264*B173+'Adjust'!$C$264*C173+'Adjust'!$D$264*D173+'Adjust'!$H$264*H173)</f>
        <v>0</v>
      </c>
      <c r="J173" s="17"/>
    </row>
    <row r="174" spans="1:10">
      <c r="A174" s="4" t="s">
        <v>259</v>
      </c>
      <c r="B174" s="38">
        <f>B$62/IF(B$99="kVA",IF(F$62,F$62,1),IF(B$99="MPAN",IF(E$62,E$62,1),IF(I$62,I$62,1)))</f>
        <v>0</v>
      </c>
      <c r="C174" s="38">
        <f>C$62/IF(B$99="kVA",IF(F$62,F$62,1),IF(B$99="MPAN",IF(E$62,E$62,1),IF(I$62,I$62,1)))</f>
        <v>0</v>
      </c>
      <c r="D174" s="38">
        <f>D$62/IF(B$99="kVA",IF(F$62,F$62,1),IF(B$99="MPAN",IF(E$62,E$62,1),IF(I$62,I$62,1)))</f>
        <v>0</v>
      </c>
      <c r="E174" s="38">
        <f>E$62/IF(B$99="kVA",IF(F$62,F$62,1),IF(B$99="MPAN",IF(E$62,E$62,1),IF(I$62,I$62,1)))</f>
        <v>0</v>
      </c>
      <c r="F174" s="38">
        <f>F$62/IF(B$99="kVA",IF(F$62,F$62,1),IF(B$99="MPAN",IF(E$62,E$62,1),IF(I$62,I$62,1)))</f>
        <v>0</v>
      </c>
      <c r="G174" s="38">
        <f>G$62/IF(B$99="kVA",IF(F$62,F$62,1),IF(B$99="MPAN",IF(E$62,E$62,1),IF(I$62,I$62,1)))</f>
        <v>0</v>
      </c>
      <c r="H174" s="38">
        <f>H$62/IF(B$99="kVA",IF(F$62,F$62,1),IF(B$99="MPAN",IF(E$62,E$62,1),IF(I$62,I$62,1)))</f>
        <v>0</v>
      </c>
      <c r="I174" s="47">
        <f>0.01*'Input'!F$60*('Adjust'!$E$265*E174+'Adjust'!$F$265*F174+'Adjust'!$G$265*G174)+10*('Adjust'!$B$265*B174+'Adjust'!$C$265*C174+'Adjust'!$D$265*D174+'Adjust'!$H$265*H174)</f>
        <v>0</v>
      </c>
      <c r="J174" s="17"/>
    </row>
    <row r="175" spans="1:10">
      <c r="A175" s="4" t="s">
        <v>260</v>
      </c>
      <c r="B175" s="38">
        <f>B$62/IF(B$99="kVA",IF(F$62,F$62,1),IF(B$99="MPAN",IF(E$62,E$62,1),IF(I$62,I$62,1)))</f>
        <v>0</v>
      </c>
      <c r="C175" s="38">
        <f>C$62/IF(B$99="kVA",IF(F$62,F$62,1),IF(B$99="MPAN",IF(E$62,E$62,1),IF(I$62,I$62,1)))</f>
        <v>0</v>
      </c>
      <c r="D175" s="38">
        <f>D$62/IF(B$99="kVA",IF(F$62,F$62,1),IF(B$99="MPAN",IF(E$62,E$62,1),IF(I$62,I$62,1)))</f>
        <v>0</v>
      </c>
      <c r="E175" s="38">
        <f>E$62/IF(B$99="kVA",IF(F$62,F$62,1),IF(B$99="MPAN",IF(E$62,E$62,1),IF(I$62,I$62,1)))</f>
        <v>0</v>
      </c>
      <c r="F175" s="38">
        <f>F$62/IF(B$99="kVA",IF(F$62,F$62,1),IF(B$99="MPAN",IF(E$62,E$62,1),IF(I$62,I$62,1)))</f>
        <v>0</v>
      </c>
      <c r="G175" s="38">
        <f>G$62/IF(B$99="kVA",IF(F$62,F$62,1),IF(B$99="MPAN",IF(E$62,E$62,1),IF(I$62,I$62,1)))</f>
        <v>0</v>
      </c>
      <c r="H175" s="38">
        <f>H$62/IF(B$99="kVA",IF(F$62,F$62,1),IF(B$99="MPAN",IF(E$62,E$62,1),IF(I$62,I$62,1)))</f>
        <v>0</v>
      </c>
      <c r="I175" s="47">
        <f>0.01*'Input'!F$60*('Adjust'!$E$266*E175+'Adjust'!$F$266*F175+'Adjust'!$G$266*G175)+10*('Adjust'!$B$266*B175+'Adjust'!$C$266*C175+'Adjust'!$D$266*D175+'Adjust'!$H$266*H175)</f>
        <v>0</v>
      </c>
      <c r="J175" s="17"/>
    </row>
    <row r="176" spans="1:10">
      <c r="A176" s="29" t="s">
        <v>188</v>
      </c>
      <c r="J176" s="17"/>
    </row>
    <row r="177" spans="1:10">
      <c r="A177" s="4" t="s">
        <v>188</v>
      </c>
      <c r="B177" s="38">
        <f>B$63/IF(B$100="kVA",IF(F$63,F$63,1),IF(B$100="MPAN",IF(E$63,E$63,1),IF(I$63,I$63,1)))</f>
        <v>0</v>
      </c>
      <c r="C177" s="38">
        <f>C$63/IF(B$100="kVA",IF(F$63,F$63,1),IF(B$100="MPAN",IF(E$63,E$63,1),IF(I$63,I$63,1)))</f>
        <v>0</v>
      </c>
      <c r="D177" s="38">
        <f>D$63/IF(B$100="kVA",IF(F$63,F$63,1),IF(B$100="MPAN",IF(E$63,E$63,1),IF(I$63,I$63,1)))</f>
        <v>0</v>
      </c>
      <c r="E177" s="38">
        <f>E$63/IF(B$100="kVA",IF(F$63,F$63,1),IF(B$100="MPAN",IF(E$63,E$63,1),IF(I$63,I$63,1)))</f>
        <v>0</v>
      </c>
      <c r="F177" s="38">
        <f>F$63/IF(B$100="kVA",IF(F$63,F$63,1),IF(B$100="MPAN",IF(E$63,E$63,1),IF(I$63,I$63,1)))</f>
        <v>0</v>
      </c>
      <c r="G177" s="38">
        <f>G$63/IF(B$100="kVA",IF(F$63,F$63,1),IF(B$100="MPAN",IF(E$63,E$63,1),IF(I$63,I$63,1)))</f>
        <v>0</v>
      </c>
      <c r="H177" s="38">
        <f>H$63/IF(B$100="kVA",IF(F$63,F$63,1),IF(B$100="MPAN",IF(E$63,E$63,1),IF(I$63,I$63,1)))</f>
        <v>0</v>
      </c>
      <c r="I177" s="47">
        <f>0.01*'Input'!F$60*('Adjust'!$E$268*E177+'Adjust'!$F$268*F177+'Adjust'!$G$268*G177)+10*('Adjust'!$B$268*B177+'Adjust'!$C$268*C177+'Adjust'!$D$268*D177+'Adjust'!$H$268*H177)</f>
        <v>0</v>
      </c>
      <c r="J177" s="17"/>
    </row>
    <row r="178" spans="1:10">
      <c r="A178" s="4" t="s">
        <v>262</v>
      </c>
      <c r="B178" s="38">
        <f>B$63/IF(B$100="kVA",IF(F$63,F$63,1),IF(B$100="MPAN",IF(E$63,E$63,1),IF(I$63,I$63,1)))</f>
        <v>0</v>
      </c>
      <c r="C178" s="38">
        <f>C$63/IF(B$100="kVA",IF(F$63,F$63,1),IF(B$100="MPAN",IF(E$63,E$63,1),IF(I$63,I$63,1)))</f>
        <v>0</v>
      </c>
      <c r="D178" s="38">
        <f>D$63/IF(B$100="kVA",IF(F$63,F$63,1),IF(B$100="MPAN",IF(E$63,E$63,1),IF(I$63,I$63,1)))</f>
        <v>0</v>
      </c>
      <c r="E178" s="38">
        <f>E$63/IF(B$100="kVA",IF(F$63,F$63,1),IF(B$100="MPAN",IF(E$63,E$63,1),IF(I$63,I$63,1)))</f>
        <v>0</v>
      </c>
      <c r="F178" s="38">
        <f>F$63/IF(B$100="kVA",IF(F$63,F$63,1),IF(B$100="MPAN",IF(E$63,E$63,1),IF(I$63,I$63,1)))</f>
        <v>0</v>
      </c>
      <c r="G178" s="38">
        <f>G$63/IF(B$100="kVA",IF(F$63,F$63,1),IF(B$100="MPAN",IF(E$63,E$63,1),IF(I$63,I$63,1)))</f>
        <v>0</v>
      </c>
      <c r="H178" s="38">
        <f>H$63/IF(B$100="kVA",IF(F$63,F$63,1),IF(B$100="MPAN",IF(E$63,E$63,1),IF(I$63,I$63,1)))</f>
        <v>0</v>
      </c>
      <c r="I178" s="47">
        <f>0.01*'Input'!F$60*('Adjust'!$E$269*E178+'Adjust'!$F$269*F178+'Adjust'!$G$269*G178)+10*('Adjust'!$B$269*B178+'Adjust'!$C$269*C178+'Adjust'!$D$269*D178+'Adjust'!$H$269*H178)</f>
        <v>0</v>
      </c>
      <c r="J178" s="17"/>
    </row>
    <row r="179" spans="1:10">
      <c r="A179" s="4" t="s">
        <v>263</v>
      </c>
      <c r="B179" s="38">
        <f>B$63/IF(B$100="kVA",IF(F$63,F$63,1),IF(B$100="MPAN",IF(E$63,E$63,1),IF(I$63,I$63,1)))</f>
        <v>0</v>
      </c>
      <c r="C179" s="38">
        <f>C$63/IF(B$100="kVA",IF(F$63,F$63,1),IF(B$100="MPAN",IF(E$63,E$63,1),IF(I$63,I$63,1)))</f>
        <v>0</v>
      </c>
      <c r="D179" s="38">
        <f>D$63/IF(B$100="kVA",IF(F$63,F$63,1),IF(B$100="MPAN",IF(E$63,E$63,1),IF(I$63,I$63,1)))</f>
        <v>0</v>
      </c>
      <c r="E179" s="38">
        <f>E$63/IF(B$100="kVA",IF(F$63,F$63,1),IF(B$100="MPAN",IF(E$63,E$63,1),IF(I$63,I$63,1)))</f>
        <v>0</v>
      </c>
      <c r="F179" s="38">
        <f>F$63/IF(B$100="kVA",IF(F$63,F$63,1),IF(B$100="MPAN",IF(E$63,E$63,1),IF(I$63,I$63,1)))</f>
        <v>0</v>
      </c>
      <c r="G179" s="38">
        <f>G$63/IF(B$100="kVA",IF(F$63,F$63,1),IF(B$100="MPAN",IF(E$63,E$63,1),IF(I$63,I$63,1)))</f>
        <v>0</v>
      </c>
      <c r="H179" s="38">
        <f>H$63/IF(B$100="kVA",IF(F$63,F$63,1),IF(B$100="MPAN",IF(E$63,E$63,1),IF(I$63,I$63,1)))</f>
        <v>0</v>
      </c>
      <c r="I179" s="47">
        <f>0.01*'Input'!F$60*('Adjust'!$E$270*E179+'Adjust'!$F$270*F179+'Adjust'!$G$270*G179)+10*('Adjust'!$B$270*B179+'Adjust'!$C$270*C179+'Adjust'!$D$270*D179+'Adjust'!$H$270*H179)</f>
        <v>0</v>
      </c>
      <c r="J179" s="17"/>
    </row>
    <row r="180" spans="1:10">
      <c r="A180" s="29" t="s">
        <v>232</v>
      </c>
      <c r="J180" s="17"/>
    </row>
    <row r="181" spans="1:10">
      <c r="A181" s="4" t="s">
        <v>232</v>
      </c>
      <c r="B181" s="38">
        <f>B$64/IF(B$101="kVA",IF(F$64,F$64,1),IF(B$101="MPAN",IF(E$64,E$64,1),IF(I$64,I$64,1)))</f>
        <v>0</v>
      </c>
      <c r="C181" s="38">
        <f>C$64/IF(B$101="kVA",IF(F$64,F$64,1),IF(B$101="MPAN",IF(E$64,E$64,1),IF(I$64,I$64,1)))</f>
        <v>0</v>
      </c>
      <c r="D181" s="38">
        <f>D$64/IF(B$101="kVA",IF(F$64,F$64,1),IF(B$101="MPAN",IF(E$64,E$64,1),IF(I$64,I$64,1)))</f>
        <v>0</v>
      </c>
      <c r="E181" s="38">
        <f>E$64/IF(B$101="kVA",IF(F$64,F$64,1),IF(B$101="MPAN",IF(E$64,E$64,1),IF(I$64,I$64,1)))</f>
        <v>0</v>
      </c>
      <c r="F181" s="38">
        <f>F$64/IF(B$101="kVA",IF(F$64,F$64,1),IF(B$101="MPAN",IF(E$64,E$64,1),IF(I$64,I$64,1)))</f>
        <v>0</v>
      </c>
      <c r="G181" s="38">
        <f>G$64/IF(B$101="kVA",IF(F$64,F$64,1),IF(B$101="MPAN",IF(E$64,E$64,1),IF(I$64,I$64,1)))</f>
        <v>0</v>
      </c>
      <c r="H181" s="38">
        <f>H$64/IF(B$101="kVA",IF(F$64,F$64,1),IF(B$101="MPAN",IF(E$64,E$64,1),IF(I$64,I$64,1)))</f>
        <v>0</v>
      </c>
      <c r="I181" s="47">
        <f>0.01*'Input'!F$60*('Adjust'!$E$272*E181+'Adjust'!$F$272*F181+'Adjust'!$G$272*G181)+10*('Adjust'!$B$272*B181+'Adjust'!$C$272*C181+'Adjust'!$D$272*D181+'Adjust'!$H$272*H181)</f>
        <v>0</v>
      </c>
      <c r="J181" s="17"/>
    </row>
    <row r="182" spans="1:10">
      <c r="A182" s="4" t="s">
        <v>265</v>
      </c>
      <c r="B182" s="38">
        <f>B$64/IF(B$101="kVA",IF(F$64,F$64,1),IF(B$101="MPAN",IF(E$64,E$64,1),IF(I$64,I$64,1)))</f>
        <v>0</v>
      </c>
      <c r="C182" s="38">
        <f>C$64/IF(B$101="kVA",IF(F$64,F$64,1),IF(B$101="MPAN",IF(E$64,E$64,1),IF(I$64,I$64,1)))</f>
        <v>0</v>
      </c>
      <c r="D182" s="38">
        <f>D$64/IF(B$101="kVA",IF(F$64,F$64,1),IF(B$101="MPAN",IF(E$64,E$64,1),IF(I$64,I$64,1)))</f>
        <v>0</v>
      </c>
      <c r="E182" s="38">
        <f>E$64/IF(B$101="kVA",IF(F$64,F$64,1),IF(B$101="MPAN",IF(E$64,E$64,1),IF(I$64,I$64,1)))</f>
        <v>0</v>
      </c>
      <c r="F182" s="38">
        <f>F$64/IF(B$101="kVA",IF(F$64,F$64,1),IF(B$101="MPAN",IF(E$64,E$64,1),IF(I$64,I$64,1)))</f>
        <v>0</v>
      </c>
      <c r="G182" s="38">
        <f>G$64/IF(B$101="kVA",IF(F$64,F$64,1),IF(B$101="MPAN",IF(E$64,E$64,1),IF(I$64,I$64,1)))</f>
        <v>0</v>
      </c>
      <c r="H182" s="38">
        <f>H$64/IF(B$101="kVA",IF(F$64,F$64,1),IF(B$101="MPAN",IF(E$64,E$64,1),IF(I$64,I$64,1)))</f>
        <v>0</v>
      </c>
      <c r="I182" s="47">
        <f>0.01*'Input'!F$60*('Adjust'!$E$273*E182+'Adjust'!$F$273*F182+'Adjust'!$G$273*G182)+10*('Adjust'!$B$273*B182+'Adjust'!$C$273*C182+'Adjust'!$D$273*D182+'Adjust'!$H$273*H182)</f>
        <v>0</v>
      </c>
      <c r="J182" s="17"/>
    </row>
    <row r="183" spans="1:10">
      <c r="A183" s="4" t="s">
        <v>266</v>
      </c>
      <c r="B183" s="38">
        <f>B$64/IF(B$101="kVA",IF(F$64,F$64,1),IF(B$101="MPAN",IF(E$64,E$64,1),IF(I$64,I$64,1)))</f>
        <v>0</v>
      </c>
      <c r="C183" s="38">
        <f>C$64/IF(B$101="kVA",IF(F$64,F$64,1),IF(B$101="MPAN",IF(E$64,E$64,1),IF(I$64,I$64,1)))</f>
        <v>0</v>
      </c>
      <c r="D183" s="38">
        <f>D$64/IF(B$101="kVA",IF(F$64,F$64,1),IF(B$101="MPAN",IF(E$64,E$64,1),IF(I$64,I$64,1)))</f>
        <v>0</v>
      </c>
      <c r="E183" s="38">
        <f>E$64/IF(B$101="kVA",IF(F$64,F$64,1),IF(B$101="MPAN",IF(E$64,E$64,1),IF(I$64,I$64,1)))</f>
        <v>0</v>
      </c>
      <c r="F183" s="38">
        <f>F$64/IF(B$101="kVA",IF(F$64,F$64,1),IF(B$101="MPAN",IF(E$64,E$64,1),IF(I$64,I$64,1)))</f>
        <v>0</v>
      </c>
      <c r="G183" s="38">
        <f>G$64/IF(B$101="kVA",IF(F$64,F$64,1),IF(B$101="MPAN",IF(E$64,E$64,1),IF(I$64,I$64,1)))</f>
        <v>0</v>
      </c>
      <c r="H183" s="38">
        <f>H$64/IF(B$101="kVA",IF(F$64,F$64,1),IF(B$101="MPAN",IF(E$64,E$64,1),IF(I$64,I$64,1)))</f>
        <v>0</v>
      </c>
      <c r="I183" s="47">
        <f>0.01*'Input'!F$60*('Adjust'!$E$274*E183+'Adjust'!$F$274*F183+'Adjust'!$G$274*G183)+10*('Adjust'!$B$274*B183+'Adjust'!$C$274*C183+'Adjust'!$D$274*D183+'Adjust'!$H$274*H183)</f>
        <v>0</v>
      </c>
      <c r="J183" s="17"/>
    </row>
    <row r="184" spans="1:10">
      <c r="A184" s="29" t="s">
        <v>189</v>
      </c>
      <c r="J184" s="17"/>
    </row>
    <row r="185" spans="1:10">
      <c r="A185" s="4" t="s">
        <v>189</v>
      </c>
      <c r="B185" s="38">
        <f>B$65/IF(B$102="kVA",IF(F$65,F$65,1),IF(B$102="MPAN",IF(E$65,E$65,1),IF(I$65,I$65,1)))</f>
        <v>0</v>
      </c>
      <c r="C185" s="38">
        <f>C$65/IF(B$102="kVA",IF(F$65,F$65,1),IF(B$102="MPAN",IF(E$65,E$65,1),IF(I$65,I$65,1)))</f>
        <v>0</v>
      </c>
      <c r="D185" s="38">
        <f>D$65/IF(B$102="kVA",IF(F$65,F$65,1),IF(B$102="MPAN",IF(E$65,E$65,1),IF(I$65,I$65,1)))</f>
        <v>0</v>
      </c>
      <c r="E185" s="38">
        <f>E$65/IF(B$102="kVA",IF(F$65,F$65,1),IF(B$102="MPAN",IF(E$65,E$65,1),IF(I$65,I$65,1)))</f>
        <v>0</v>
      </c>
      <c r="F185" s="38">
        <f>F$65/IF(B$102="kVA",IF(F$65,F$65,1),IF(B$102="MPAN",IF(E$65,E$65,1),IF(I$65,I$65,1)))</f>
        <v>0</v>
      </c>
      <c r="G185" s="38">
        <f>G$65/IF(B$102="kVA",IF(F$65,F$65,1),IF(B$102="MPAN",IF(E$65,E$65,1),IF(I$65,I$65,1)))</f>
        <v>0</v>
      </c>
      <c r="H185" s="38">
        <f>H$65/IF(B$102="kVA",IF(F$65,F$65,1),IF(B$102="MPAN",IF(E$65,E$65,1),IF(I$65,I$65,1)))</f>
        <v>0</v>
      </c>
      <c r="I185" s="47">
        <f>0.01*'Input'!F$60*('Adjust'!$E$276*E185+'Adjust'!$F$276*F185+'Adjust'!$G$276*G185)+10*('Adjust'!$B$276*B185+'Adjust'!$C$276*C185+'Adjust'!$D$276*D185+'Adjust'!$H$276*H185)</f>
        <v>0</v>
      </c>
      <c r="J185" s="17"/>
    </row>
    <row r="186" spans="1:10">
      <c r="A186" s="4" t="s">
        <v>268</v>
      </c>
      <c r="B186" s="38">
        <f>B$65/IF(B$102="kVA",IF(F$65,F$65,1),IF(B$102="MPAN",IF(E$65,E$65,1),IF(I$65,I$65,1)))</f>
        <v>0</v>
      </c>
      <c r="C186" s="38">
        <f>C$65/IF(B$102="kVA",IF(F$65,F$65,1),IF(B$102="MPAN",IF(E$65,E$65,1),IF(I$65,I$65,1)))</f>
        <v>0</v>
      </c>
      <c r="D186" s="38">
        <f>D$65/IF(B$102="kVA",IF(F$65,F$65,1),IF(B$102="MPAN",IF(E$65,E$65,1),IF(I$65,I$65,1)))</f>
        <v>0</v>
      </c>
      <c r="E186" s="38">
        <f>E$65/IF(B$102="kVA",IF(F$65,F$65,1),IF(B$102="MPAN",IF(E$65,E$65,1),IF(I$65,I$65,1)))</f>
        <v>0</v>
      </c>
      <c r="F186" s="38">
        <f>F$65/IF(B$102="kVA",IF(F$65,F$65,1),IF(B$102="MPAN",IF(E$65,E$65,1),IF(I$65,I$65,1)))</f>
        <v>0</v>
      </c>
      <c r="G186" s="38">
        <f>G$65/IF(B$102="kVA",IF(F$65,F$65,1),IF(B$102="MPAN",IF(E$65,E$65,1),IF(I$65,I$65,1)))</f>
        <v>0</v>
      </c>
      <c r="H186" s="38">
        <f>H$65/IF(B$102="kVA",IF(F$65,F$65,1),IF(B$102="MPAN",IF(E$65,E$65,1),IF(I$65,I$65,1)))</f>
        <v>0</v>
      </c>
      <c r="I186" s="47">
        <f>0.01*'Input'!F$60*('Adjust'!$E$277*E186+'Adjust'!$F$277*F186+'Adjust'!$G$277*G186)+10*('Adjust'!$B$277*B186+'Adjust'!$C$277*C186+'Adjust'!$D$277*D186+'Adjust'!$H$277*H186)</f>
        <v>0</v>
      </c>
      <c r="J186" s="17"/>
    </row>
    <row r="187" spans="1:10">
      <c r="A187" s="4" t="s">
        <v>269</v>
      </c>
      <c r="B187" s="38">
        <f>B$65/IF(B$102="kVA",IF(F$65,F$65,1),IF(B$102="MPAN",IF(E$65,E$65,1),IF(I$65,I$65,1)))</f>
        <v>0</v>
      </c>
      <c r="C187" s="38">
        <f>C$65/IF(B$102="kVA",IF(F$65,F$65,1),IF(B$102="MPAN",IF(E$65,E$65,1),IF(I$65,I$65,1)))</f>
        <v>0</v>
      </c>
      <c r="D187" s="38">
        <f>D$65/IF(B$102="kVA",IF(F$65,F$65,1),IF(B$102="MPAN",IF(E$65,E$65,1),IF(I$65,I$65,1)))</f>
        <v>0</v>
      </c>
      <c r="E187" s="38">
        <f>E$65/IF(B$102="kVA",IF(F$65,F$65,1),IF(B$102="MPAN",IF(E$65,E$65,1),IF(I$65,I$65,1)))</f>
        <v>0</v>
      </c>
      <c r="F187" s="38">
        <f>F$65/IF(B$102="kVA",IF(F$65,F$65,1),IF(B$102="MPAN",IF(E$65,E$65,1),IF(I$65,I$65,1)))</f>
        <v>0</v>
      </c>
      <c r="G187" s="38">
        <f>G$65/IF(B$102="kVA",IF(F$65,F$65,1),IF(B$102="MPAN",IF(E$65,E$65,1),IF(I$65,I$65,1)))</f>
        <v>0</v>
      </c>
      <c r="H187" s="38">
        <f>H$65/IF(B$102="kVA",IF(F$65,F$65,1),IF(B$102="MPAN",IF(E$65,E$65,1),IF(I$65,I$65,1)))</f>
        <v>0</v>
      </c>
      <c r="I187" s="47">
        <f>0.01*'Input'!F$60*('Adjust'!$E$278*E187+'Adjust'!$F$278*F187+'Adjust'!$G$278*G187)+10*('Adjust'!$B$278*B187+'Adjust'!$C$278*C187+'Adjust'!$D$278*D187+'Adjust'!$H$278*H187)</f>
        <v>0</v>
      </c>
      <c r="J187" s="17"/>
    </row>
    <row r="188" spans="1:10">
      <c r="A188" s="29" t="s">
        <v>190</v>
      </c>
      <c r="J188" s="17"/>
    </row>
    <row r="189" spans="1:10">
      <c r="A189" s="4" t="s">
        <v>190</v>
      </c>
      <c r="B189" s="38">
        <f>B$66/IF(B$103="kVA",IF(F$66,F$66,1),IF(B$103="MPAN",IF(E$66,E$66,1),IF(I$66,I$66,1)))</f>
        <v>0</v>
      </c>
      <c r="C189" s="38">
        <f>C$66/IF(B$103="kVA",IF(F$66,F$66,1),IF(B$103="MPAN",IF(E$66,E$66,1),IF(I$66,I$66,1)))</f>
        <v>0</v>
      </c>
      <c r="D189" s="38">
        <f>D$66/IF(B$103="kVA",IF(F$66,F$66,1),IF(B$103="MPAN",IF(E$66,E$66,1),IF(I$66,I$66,1)))</f>
        <v>0</v>
      </c>
      <c r="E189" s="38">
        <f>E$66/IF(B$103="kVA",IF(F$66,F$66,1),IF(B$103="MPAN",IF(E$66,E$66,1),IF(I$66,I$66,1)))</f>
        <v>0</v>
      </c>
      <c r="F189" s="38">
        <f>F$66/IF(B$103="kVA",IF(F$66,F$66,1),IF(B$103="MPAN",IF(E$66,E$66,1),IF(I$66,I$66,1)))</f>
        <v>0</v>
      </c>
      <c r="G189" s="38">
        <f>G$66/IF(B$103="kVA",IF(F$66,F$66,1),IF(B$103="MPAN",IF(E$66,E$66,1),IF(I$66,I$66,1)))</f>
        <v>0</v>
      </c>
      <c r="H189" s="38">
        <f>H$66/IF(B$103="kVA",IF(F$66,F$66,1),IF(B$103="MPAN",IF(E$66,E$66,1),IF(I$66,I$66,1)))</f>
        <v>0</v>
      </c>
      <c r="I189" s="47">
        <f>0.01*'Input'!F$60*('Adjust'!$E$280*E189+'Adjust'!$F$280*F189+'Adjust'!$G$280*G189)+10*('Adjust'!$B$280*B189+'Adjust'!$C$280*C189+'Adjust'!$D$280*D189+'Adjust'!$H$280*H189)</f>
        <v>0</v>
      </c>
      <c r="J189" s="17"/>
    </row>
    <row r="190" spans="1:10">
      <c r="A190" s="29" t="s">
        <v>210</v>
      </c>
      <c r="J190" s="17"/>
    </row>
    <row r="191" spans="1:10">
      <c r="A191" s="4" t="s">
        <v>210</v>
      </c>
      <c r="B191" s="38">
        <f>B$67/IF(B$104="kVA",IF(F$67,F$67,1),IF(B$104="MPAN",IF(E$67,E$67,1),IF(I$67,I$67,1)))</f>
        <v>0</v>
      </c>
      <c r="C191" s="38">
        <f>C$67/IF(B$104="kVA",IF(F$67,F$67,1),IF(B$104="MPAN",IF(E$67,E$67,1),IF(I$67,I$67,1)))</f>
        <v>0</v>
      </c>
      <c r="D191" s="38">
        <f>D$67/IF(B$104="kVA",IF(F$67,F$67,1),IF(B$104="MPAN",IF(E$67,E$67,1),IF(I$67,I$67,1)))</f>
        <v>0</v>
      </c>
      <c r="E191" s="38">
        <f>E$67/IF(B$104="kVA",IF(F$67,F$67,1),IF(B$104="MPAN",IF(E$67,E$67,1),IF(I$67,I$67,1)))</f>
        <v>0</v>
      </c>
      <c r="F191" s="38">
        <f>F$67/IF(B$104="kVA",IF(F$67,F$67,1),IF(B$104="MPAN",IF(E$67,E$67,1),IF(I$67,I$67,1)))</f>
        <v>0</v>
      </c>
      <c r="G191" s="38">
        <f>G$67/IF(B$104="kVA",IF(F$67,F$67,1),IF(B$104="MPAN",IF(E$67,E$67,1),IF(I$67,I$67,1)))</f>
        <v>0</v>
      </c>
      <c r="H191" s="38">
        <f>H$67/IF(B$104="kVA",IF(F$67,F$67,1),IF(B$104="MPAN",IF(E$67,E$67,1),IF(I$67,I$67,1)))</f>
        <v>0</v>
      </c>
      <c r="I191" s="47">
        <f>0.01*'Input'!F$60*('Adjust'!$E$282*E191+'Adjust'!$F$282*F191+'Adjust'!$G$282*G191)+10*('Adjust'!$B$282*B191+'Adjust'!$C$282*C191+'Adjust'!$D$282*D191+'Adjust'!$H$282*H191)</f>
        <v>0</v>
      </c>
      <c r="J191" s="17"/>
    </row>
    <row r="192" spans="1:10">
      <c r="A192" s="29" t="s">
        <v>191</v>
      </c>
      <c r="J192" s="17"/>
    </row>
    <row r="193" spans="1:10">
      <c r="A193" s="4" t="s">
        <v>191</v>
      </c>
      <c r="B193" s="38">
        <f>B$68/IF(B$105="kVA",IF(F$68,F$68,1),IF(B$105="MPAN",IF(E$68,E$68,1),IF(I$68,I$68,1)))</f>
        <v>0</v>
      </c>
      <c r="C193" s="38">
        <f>C$68/IF(B$105="kVA",IF(F$68,F$68,1),IF(B$105="MPAN",IF(E$68,E$68,1),IF(I$68,I$68,1)))</f>
        <v>0</v>
      </c>
      <c r="D193" s="38">
        <f>D$68/IF(B$105="kVA",IF(F$68,F$68,1),IF(B$105="MPAN",IF(E$68,E$68,1),IF(I$68,I$68,1)))</f>
        <v>0</v>
      </c>
      <c r="E193" s="38">
        <f>E$68/IF(B$105="kVA",IF(F$68,F$68,1),IF(B$105="MPAN",IF(E$68,E$68,1),IF(I$68,I$68,1)))</f>
        <v>0</v>
      </c>
      <c r="F193" s="38">
        <f>F$68/IF(B$105="kVA",IF(F$68,F$68,1),IF(B$105="MPAN",IF(E$68,E$68,1),IF(I$68,I$68,1)))</f>
        <v>0</v>
      </c>
      <c r="G193" s="38">
        <f>G$68/IF(B$105="kVA",IF(F$68,F$68,1),IF(B$105="MPAN",IF(E$68,E$68,1),IF(I$68,I$68,1)))</f>
        <v>0</v>
      </c>
      <c r="H193" s="38">
        <f>H$68/IF(B$105="kVA",IF(F$68,F$68,1),IF(B$105="MPAN",IF(E$68,E$68,1),IF(I$68,I$68,1)))</f>
        <v>0</v>
      </c>
      <c r="I193" s="47">
        <f>0.01*'Input'!F$60*('Adjust'!$E$284*E193+'Adjust'!$F$284*F193+'Adjust'!$G$284*G193)+10*('Adjust'!$B$284*B193+'Adjust'!$C$284*C193+'Adjust'!$D$284*D193+'Adjust'!$H$284*H193)</f>
        <v>0</v>
      </c>
      <c r="J193" s="17"/>
    </row>
    <row r="194" spans="1:10">
      <c r="A194" s="4" t="s">
        <v>273</v>
      </c>
      <c r="B194" s="38">
        <f>B$68/IF(B$105="kVA",IF(F$68,F$68,1),IF(B$105="MPAN",IF(E$68,E$68,1),IF(I$68,I$68,1)))</f>
        <v>0</v>
      </c>
      <c r="C194" s="38">
        <f>C$68/IF(B$105="kVA",IF(F$68,F$68,1),IF(B$105="MPAN",IF(E$68,E$68,1),IF(I$68,I$68,1)))</f>
        <v>0</v>
      </c>
      <c r="D194" s="38">
        <f>D$68/IF(B$105="kVA",IF(F$68,F$68,1),IF(B$105="MPAN",IF(E$68,E$68,1),IF(I$68,I$68,1)))</f>
        <v>0</v>
      </c>
      <c r="E194" s="38">
        <f>E$68/IF(B$105="kVA",IF(F$68,F$68,1),IF(B$105="MPAN",IF(E$68,E$68,1),IF(I$68,I$68,1)))</f>
        <v>0</v>
      </c>
      <c r="F194" s="38">
        <f>F$68/IF(B$105="kVA",IF(F$68,F$68,1),IF(B$105="MPAN",IF(E$68,E$68,1),IF(I$68,I$68,1)))</f>
        <v>0</v>
      </c>
      <c r="G194" s="38">
        <f>G$68/IF(B$105="kVA",IF(F$68,F$68,1),IF(B$105="MPAN",IF(E$68,E$68,1),IF(I$68,I$68,1)))</f>
        <v>0</v>
      </c>
      <c r="H194" s="38">
        <f>H$68/IF(B$105="kVA",IF(F$68,F$68,1),IF(B$105="MPAN",IF(E$68,E$68,1),IF(I$68,I$68,1)))</f>
        <v>0</v>
      </c>
      <c r="I194" s="47">
        <f>0.01*'Input'!F$60*('Adjust'!$E$285*E194+'Adjust'!$F$285*F194+'Adjust'!$G$285*G194)+10*('Adjust'!$B$285*B194+'Adjust'!$C$285*C194+'Adjust'!$D$285*D194+'Adjust'!$H$285*H194)</f>
        <v>0</v>
      </c>
      <c r="J194" s="17"/>
    </row>
    <row r="195" spans="1:10">
      <c r="A195" s="4" t="s">
        <v>274</v>
      </c>
      <c r="B195" s="38">
        <f>B$68/IF(B$105="kVA",IF(F$68,F$68,1),IF(B$105="MPAN",IF(E$68,E$68,1),IF(I$68,I$68,1)))</f>
        <v>0</v>
      </c>
      <c r="C195" s="38">
        <f>C$68/IF(B$105="kVA",IF(F$68,F$68,1),IF(B$105="MPAN",IF(E$68,E$68,1),IF(I$68,I$68,1)))</f>
        <v>0</v>
      </c>
      <c r="D195" s="38">
        <f>D$68/IF(B$105="kVA",IF(F$68,F$68,1),IF(B$105="MPAN",IF(E$68,E$68,1),IF(I$68,I$68,1)))</f>
        <v>0</v>
      </c>
      <c r="E195" s="38">
        <f>E$68/IF(B$105="kVA",IF(F$68,F$68,1),IF(B$105="MPAN",IF(E$68,E$68,1),IF(I$68,I$68,1)))</f>
        <v>0</v>
      </c>
      <c r="F195" s="38">
        <f>F$68/IF(B$105="kVA",IF(F$68,F$68,1),IF(B$105="MPAN",IF(E$68,E$68,1),IF(I$68,I$68,1)))</f>
        <v>0</v>
      </c>
      <c r="G195" s="38">
        <f>G$68/IF(B$105="kVA",IF(F$68,F$68,1),IF(B$105="MPAN",IF(E$68,E$68,1),IF(I$68,I$68,1)))</f>
        <v>0</v>
      </c>
      <c r="H195" s="38">
        <f>H$68/IF(B$105="kVA",IF(F$68,F$68,1),IF(B$105="MPAN",IF(E$68,E$68,1),IF(I$68,I$68,1)))</f>
        <v>0</v>
      </c>
      <c r="I195" s="47">
        <f>0.01*'Input'!F$60*('Adjust'!$E$286*E195+'Adjust'!$F$286*F195+'Adjust'!$G$286*G195)+10*('Adjust'!$B$286*B195+'Adjust'!$C$286*C195+'Adjust'!$D$286*D195+'Adjust'!$H$286*H195)</f>
        <v>0</v>
      </c>
      <c r="J195" s="17"/>
    </row>
    <row r="196" spans="1:10">
      <c r="A196" s="29" t="s">
        <v>192</v>
      </c>
      <c r="J196" s="17"/>
    </row>
    <row r="197" spans="1:10">
      <c r="A197" s="4" t="s">
        <v>192</v>
      </c>
      <c r="B197" s="38">
        <f>B$69/IF(B$106="kVA",IF(F$69,F$69,1),IF(B$106="MPAN",IF(E$69,E$69,1),IF(I$69,I$69,1)))</f>
        <v>0</v>
      </c>
      <c r="C197" s="38">
        <f>C$69/IF(B$106="kVA",IF(F$69,F$69,1),IF(B$106="MPAN",IF(E$69,E$69,1),IF(I$69,I$69,1)))</f>
        <v>0</v>
      </c>
      <c r="D197" s="38">
        <f>D$69/IF(B$106="kVA",IF(F$69,F$69,1),IF(B$106="MPAN",IF(E$69,E$69,1),IF(I$69,I$69,1)))</f>
        <v>0</v>
      </c>
      <c r="E197" s="38">
        <f>E$69/IF(B$106="kVA",IF(F$69,F$69,1),IF(B$106="MPAN",IF(E$69,E$69,1),IF(I$69,I$69,1)))</f>
        <v>0</v>
      </c>
      <c r="F197" s="38">
        <f>F$69/IF(B$106="kVA",IF(F$69,F$69,1),IF(B$106="MPAN",IF(E$69,E$69,1),IF(I$69,I$69,1)))</f>
        <v>0</v>
      </c>
      <c r="G197" s="38">
        <f>G$69/IF(B$106="kVA",IF(F$69,F$69,1),IF(B$106="MPAN",IF(E$69,E$69,1),IF(I$69,I$69,1)))</f>
        <v>0</v>
      </c>
      <c r="H197" s="38">
        <f>H$69/IF(B$106="kVA",IF(F$69,F$69,1),IF(B$106="MPAN",IF(E$69,E$69,1),IF(I$69,I$69,1)))</f>
        <v>0</v>
      </c>
      <c r="I197" s="47">
        <f>0.01*'Input'!F$60*('Adjust'!$E$288*E197+'Adjust'!$F$288*F197+'Adjust'!$G$288*G197)+10*('Adjust'!$B$288*B197+'Adjust'!$C$288*C197+'Adjust'!$D$288*D197+'Adjust'!$H$288*H197)</f>
        <v>0</v>
      </c>
      <c r="J197" s="17"/>
    </row>
    <row r="198" spans="1:10">
      <c r="A198" s="4" t="s">
        <v>276</v>
      </c>
      <c r="B198" s="38">
        <f>B$69/IF(B$106="kVA",IF(F$69,F$69,1),IF(B$106="MPAN",IF(E$69,E$69,1),IF(I$69,I$69,1)))</f>
        <v>0</v>
      </c>
      <c r="C198" s="38">
        <f>C$69/IF(B$106="kVA",IF(F$69,F$69,1),IF(B$106="MPAN",IF(E$69,E$69,1),IF(I$69,I$69,1)))</f>
        <v>0</v>
      </c>
      <c r="D198" s="38">
        <f>D$69/IF(B$106="kVA",IF(F$69,F$69,1),IF(B$106="MPAN",IF(E$69,E$69,1),IF(I$69,I$69,1)))</f>
        <v>0</v>
      </c>
      <c r="E198" s="38">
        <f>E$69/IF(B$106="kVA",IF(F$69,F$69,1),IF(B$106="MPAN",IF(E$69,E$69,1),IF(I$69,I$69,1)))</f>
        <v>0</v>
      </c>
      <c r="F198" s="38">
        <f>F$69/IF(B$106="kVA",IF(F$69,F$69,1),IF(B$106="MPAN",IF(E$69,E$69,1),IF(I$69,I$69,1)))</f>
        <v>0</v>
      </c>
      <c r="G198" s="38">
        <f>G$69/IF(B$106="kVA",IF(F$69,F$69,1),IF(B$106="MPAN",IF(E$69,E$69,1),IF(I$69,I$69,1)))</f>
        <v>0</v>
      </c>
      <c r="H198" s="38">
        <f>H$69/IF(B$106="kVA",IF(F$69,F$69,1),IF(B$106="MPAN",IF(E$69,E$69,1),IF(I$69,I$69,1)))</f>
        <v>0</v>
      </c>
      <c r="I198" s="47">
        <f>0.01*'Input'!F$60*('Adjust'!$E$289*E198+'Adjust'!$F$289*F198+'Adjust'!$G$289*G198)+10*('Adjust'!$B$289*B198+'Adjust'!$C$289*C198+'Adjust'!$D$289*D198+'Adjust'!$H$289*H198)</f>
        <v>0</v>
      </c>
      <c r="J198" s="17"/>
    </row>
    <row r="199" spans="1:10">
      <c r="A199" s="4" t="s">
        <v>277</v>
      </c>
      <c r="B199" s="38">
        <f>B$69/IF(B$106="kVA",IF(F$69,F$69,1),IF(B$106="MPAN",IF(E$69,E$69,1),IF(I$69,I$69,1)))</f>
        <v>0</v>
      </c>
      <c r="C199" s="38">
        <f>C$69/IF(B$106="kVA",IF(F$69,F$69,1),IF(B$106="MPAN",IF(E$69,E$69,1),IF(I$69,I$69,1)))</f>
        <v>0</v>
      </c>
      <c r="D199" s="38">
        <f>D$69/IF(B$106="kVA",IF(F$69,F$69,1),IF(B$106="MPAN",IF(E$69,E$69,1),IF(I$69,I$69,1)))</f>
        <v>0</v>
      </c>
      <c r="E199" s="38">
        <f>E$69/IF(B$106="kVA",IF(F$69,F$69,1),IF(B$106="MPAN",IF(E$69,E$69,1),IF(I$69,I$69,1)))</f>
        <v>0</v>
      </c>
      <c r="F199" s="38">
        <f>F$69/IF(B$106="kVA",IF(F$69,F$69,1),IF(B$106="MPAN",IF(E$69,E$69,1),IF(I$69,I$69,1)))</f>
        <v>0</v>
      </c>
      <c r="G199" s="38">
        <f>G$69/IF(B$106="kVA",IF(F$69,F$69,1),IF(B$106="MPAN",IF(E$69,E$69,1),IF(I$69,I$69,1)))</f>
        <v>0</v>
      </c>
      <c r="H199" s="38">
        <f>H$69/IF(B$106="kVA",IF(F$69,F$69,1),IF(B$106="MPAN",IF(E$69,E$69,1),IF(I$69,I$69,1)))</f>
        <v>0</v>
      </c>
      <c r="I199" s="47">
        <f>0.01*'Input'!F$60*('Adjust'!$E$290*E199+'Adjust'!$F$290*F199+'Adjust'!$G$290*G199)+10*('Adjust'!$B$290*B199+'Adjust'!$C$290*C199+'Adjust'!$D$290*D199+'Adjust'!$H$290*H199)</f>
        <v>0</v>
      </c>
      <c r="J199" s="17"/>
    </row>
    <row r="200" spans="1:10">
      <c r="A200" s="29" t="s">
        <v>193</v>
      </c>
      <c r="J200" s="17"/>
    </row>
    <row r="201" spans="1:10">
      <c r="A201" s="4" t="s">
        <v>193</v>
      </c>
      <c r="B201" s="38">
        <f>B$70/IF(B$107="kVA",IF(F$70,F$70,1),IF(B$107="MPAN",IF(E$70,E$70,1),IF(I$70,I$70,1)))</f>
        <v>0</v>
      </c>
      <c r="C201" s="38">
        <f>C$70/IF(B$107="kVA",IF(F$70,F$70,1),IF(B$107="MPAN",IF(E$70,E$70,1),IF(I$70,I$70,1)))</f>
        <v>0</v>
      </c>
      <c r="D201" s="38">
        <f>D$70/IF(B$107="kVA",IF(F$70,F$70,1),IF(B$107="MPAN",IF(E$70,E$70,1),IF(I$70,I$70,1)))</f>
        <v>0</v>
      </c>
      <c r="E201" s="38">
        <f>E$70/IF(B$107="kVA",IF(F$70,F$70,1),IF(B$107="MPAN",IF(E$70,E$70,1),IF(I$70,I$70,1)))</f>
        <v>0</v>
      </c>
      <c r="F201" s="38">
        <f>F$70/IF(B$107="kVA",IF(F$70,F$70,1),IF(B$107="MPAN",IF(E$70,E$70,1),IF(I$70,I$70,1)))</f>
        <v>0</v>
      </c>
      <c r="G201" s="38">
        <f>G$70/IF(B$107="kVA",IF(F$70,F$70,1),IF(B$107="MPAN",IF(E$70,E$70,1),IF(I$70,I$70,1)))</f>
        <v>0</v>
      </c>
      <c r="H201" s="38">
        <f>H$70/IF(B$107="kVA",IF(F$70,F$70,1),IF(B$107="MPAN",IF(E$70,E$70,1),IF(I$70,I$70,1)))</f>
        <v>0</v>
      </c>
      <c r="I201" s="47">
        <f>0.01*'Input'!F$60*('Adjust'!$E$292*E201+'Adjust'!$F$292*F201+'Adjust'!$G$292*G201)+10*('Adjust'!$B$292*B201+'Adjust'!$C$292*C201+'Adjust'!$D$292*D201+'Adjust'!$H$292*H201)</f>
        <v>0</v>
      </c>
      <c r="J201" s="17"/>
    </row>
    <row r="202" spans="1:10">
      <c r="A202" s="4" t="s">
        <v>279</v>
      </c>
      <c r="B202" s="38">
        <f>B$70/IF(B$107="kVA",IF(F$70,F$70,1),IF(B$107="MPAN",IF(E$70,E$70,1),IF(I$70,I$70,1)))</f>
        <v>0</v>
      </c>
      <c r="C202" s="38">
        <f>C$70/IF(B$107="kVA",IF(F$70,F$70,1),IF(B$107="MPAN",IF(E$70,E$70,1),IF(I$70,I$70,1)))</f>
        <v>0</v>
      </c>
      <c r="D202" s="38">
        <f>D$70/IF(B$107="kVA",IF(F$70,F$70,1),IF(B$107="MPAN",IF(E$70,E$70,1),IF(I$70,I$70,1)))</f>
        <v>0</v>
      </c>
      <c r="E202" s="38">
        <f>E$70/IF(B$107="kVA",IF(F$70,F$70,1),IF(B$107="MPAN",IF(E$70,E$70,1),IF(I$70,I$70,1)))</f>
        <v>0</v>
      </c>
      <c r="F202" s="38">
        <f>F$70/IF(B$107="kVA",IF(F$70,F$70,1),IF(B$107="MPAN",IF(E$70,E$70,1),IF(I$70,I$70,1)))</f>
        <v>0</v>
      </c>
      <c r="G202" s="38">
        <f>G$70/IF(B$107="kVA",IF(F$70,F$70,1),IF(B$107="MPAN",IF(E$70,E$70,1),IF(I$70,I$70,1)))</f>
        <v>0</v>
      </c>
      <c r="H202" s="38">
        <f>H$70/IF(B$107="kVA",IF(F$70,F$70,1),IF(B$107="MPAN",IF(E$70,E$70,1),IF(I$70,I$70,1)))</f>
        <v>0</v>
      </c>
      <c r="I202" s="47">
        <f>0.01*'Input'!F$60*('Adjust'!$E$293*E202+'Adjust'!$F$293*F202+'Adjust'!$G$293*G202)+10*('Adjust'!$B$293*B202+'Adjust'!$C$293*C202+'Adjust'!$D$293*D202+'Adjust'!$H$293*H202)</f>
        <v>0</v>
      </c>
      <c r="J202" s="17"/>
    </row>
    <row r="203" spans="1:10">
      <c r="A203" s="4" t="s">
        <v>280</v>
      </c>
      <c r="B203" s="38">
        <f>B$70/IF(B$107="kVA",IF(F$70,F$70,1),IF(B$107="MPAN",IF(E$70,E$70,1),IF(I$70,I$70,1)))</f>
        <v>0</v>
      </c>
      <c r="C203" s="38">
        <f>C$70/IF(B$107="kVA",IF(F$70,F$70,1),IF(B$107="MPAN",IF(E$70,E$70,1),IF(I$70,I$70,1)))</f>
        <v>0</v>
      </c>
      <c r="D203" s="38">
        <f>D$70/IF(B$107="kVA",IF(F$70,F$70,1),IF(B$107="MPAN",IF(E$70,E$70,1),IF(I$70,I$70,1)))</f>
        <v>0</v>
      </c>
      <c r="E203" s="38">
        <f>E$70/IF(B$107="kVA",IF(F$70,F$70,1),IF(B$107="MPAN",IF(E$70,E$70,1),IF(I$70,I$70,1)))</f>
        <v>0</v>
      </c>
      <c r="F203" s="38">
        <f>F$70/IF(B$107="kVA",IF(F$70,F$70,1),IF(B$107="MPAN",IF(E$70,E$70,1),IF(I$70,I$70,1)))</f>
        <v>0</v>
      </c>
      <c r="G203" s="38">
        <f>G$70/IF(B$107="kVA",IF(F$70,F$70,1),IF(B$107="MPAN",IF(E$70,E$70,1),IF(I$70,I$70,1)))</f>
        <v>0</v>
      </c>
      <c r="H203" s="38">
        <f>H$70/IF(B$107="kVA",IF(F$70,F$70,1),IF(B$107="MPAN",IF(E$70,E$70,1),IF(I$70,I$70,1)))</f>
        <v>0</v>
      </c>
      <c r="I203" s="47">
        <f>0.01*'Input'!F$60*('Adjust'!$E$294*E203+'Adjust'!$F$294*F203+'Adjust'!$G$294*G203)+10*('Adjust'!$B$294*B203+'Adjust'!$C$294*C203+'Adjust'!$D$294*D203+'Adjust'!$H$294*H203)</f>
        <v>0</v>
      </c>
      <c r="J203" s="17"/>
    </row>
    <row r="204" spans="1:10">
      <c r="A204" s="29" t="s">
        <v>194</v>
      </c>
      <c r="J204" s="17"/>
    </row>
    <row r="205" spans="1:10">
      <c r="A205" s="4" t="s">
        <v>194</v>
      </c>
      <c r="B205" s="38">
        <f>B$71/IF(B$108="kVA",IF(F$71,F$71,1),IF(B$108="MPAN",IF(E$71,E$71,1),IF(I$71,I$71,1)))</f>
        <v>0</v>
      </c>
      <c r="C205" s="38">
        <f>C$71/IF(B$108="kVA",IF(F$71,F$71,1),IF(B$108="MPAN",IF(E$71,E$71,1),IF(I$71,I$71,1)))</f>
        <v>0</v>
      </c>
      <c r="D205" s="38">
        <f>D$71/IF(B$108="kVA",IF(F$71,F$71,1),IF(B$108="MPAN",IF(E$71,E$71,1),IF(I$71,I$71,1)))</f>
        <v>0</v>
      </c>
      <c r="E205" s="38">
        <f>E$71/IF(B$108="kVA",IF(F$71,F$71,1),IF(B$108="MPAN",IF(E$71,E$71,1),IF(I$71,I$71,1)))</f>
        <v>0</v>
      </c>
      <c r="F205" s="38">
        <f>F$71/IF(B$108="kVA",IF(F$71,F$71,1),IF(B$108="MPAN",IF(E$71,E$71,1),IF(I$71,I$71,1)))</f>
        <v>0</v>
      </c>
      <c r="G205" s="38">
        <f>G$71/IF(B$108="kVA",IF(F$71,F$71,1),IF(B$108="MPAN",IF(E$71,E$71,1),IF(I$71,I$71,1)))</f>
        <v>0</v>
      </c>
      <c r="H205" s="38">
        <f>H$71/IF(B$108="kVA",IF(F$71,F$71,1),IF(B$108="MPAN",IF(E$71,E$71,1),IF(I$71,I$71,1)))</f>
        <v>0</v>
      </c>
      <c r="I205" s="47">
        <f>0.01*'Input'!F$60*('Adjust'!$E$296*E205+'Adjust'!$F$296*F205+'Adjust'!$G$296*G205)+10*('Adjust'!$B$296*B205+'Adjust'!$C$296*C205+'Adjust'!$D$296*D205+'Adjust'!$H$296*H205)</f>
        <v>0</v>
      </c>
      <c r="J205" s="17"/>
    </row>
    <row r="206" spans="1:10">
      <c r="A206" s="4" t="s">
        <v>282</v>
      </c>
      <c r="B206" s="38">
        <f>B$71/IF(B$108="kVA",IF(F$71,F$71,1),IF(B$108="MPAN",IF(E$71,E$71,1),IF(I$71,I$71,1)))</f>
        <v>0</v>
      </c>
      <c r="C206" s="38">
        <f>C$71/IF(B$108="kVA",IF(F$71,F$71,1),IF(B$108="MPAN",IF(E$71,E$71,1),IF(I$71,I$71,1)))</f>
        <v>0</v>
      </c>
      <c r="D206" s="38">
        <f>D$71/IF(B$108="kVA",IF(F$71,F$71,1),IF(B$108="MPAN",IF(E$71,E$71,1),IF(I$71,I$71,1)))</f>
        <v>0</v>
      </c>
      <c r="E206" s="38">
        <f>E$71/IF(B$108="kVA",IF(F$71,F$71,1),IF(B$108="MPAN",IF(E$71,E$71,1),IF(I$71,I$71,1)))</f>
        <v>0</v>
      </c>
      <c r="F206" s="38">
        <f>F$71/IF(B$108="kVA",IF(F$71,F$71,1),IF(B$108="MPAN",IF(E$71,E$71,1),IF(I$71,I$71,1)))</f>
        <v>0</v>
      </c>
      <c r="G206" s="38">
        <f>G$71/IF(B$108="kVA",IF(F$71,F$71,1),IF(B$108="MPAN",IF(E$71,E$71,1),IF(I$71,I$71,1)))</f>
        <v>0</v>
      </c>
      <c r="H206" s="38">
        <f>H$71/IF(B$108="kVA",IF(F$71,F$71,1),IF(B$108="MPAN",IF(E$71,E$71,1),IF(I$71,I$71,1)))</f>
        <v>0</v>
      </c>
      <c r="I206" s="47">
        <f>0.01*'Input'!F$60*('Adjust'!$E$297*E206+'Adjust'!$F$297*F206+'Adjust'!$G$297*G206)+10*('Adjust'!$B$297*B206+'Adjust'!$C$297*C206+'Adjust'!$D$297*D206+'Adjust'!$H$297*H206)</f>
        <v>0</v>
      </c>
      <c r="J206" s="17"/>
    </row>
    <row r="207" spans="1:10">
      <c r="A207" s="29" t="s">
        <v>211</v>
      </c>
      <c r="J207" s="17"/>
    </row>
    <row r="208" spans="1:10">
      <c r="A208" s="4" t="s">
        <v>211</v>
      </c>
      <c r="B208" s="38">
        <f>B$72/IF(B$109="kVA",IF(F$72,F$72,1),IF(B$109="MPAN",IF(E$72,E$72,1),IF(I$72,I$72,1)))</f>
        <v>0</v>
      </c>
      <c r="C208" s="38">
        <f>C$72/IF(B$109="kVA",IF(F$72,F$72,1),IF(B$109="MPAN",IF(E$72,E$72,1),IF(I$72,I$72,1)))</f>
        <v>0</v>
      </c>
      <c r="D208" s="38">
        <f>D$72/IF(B$109="kVA",IF(F$72,F$72,1),IF(B$109="MPAN",IF(E$72,E$72,1),IF(I$72,I$72,1)))</f>
        <v>0</v>
      </c>
      <c r="E208" s="38">
        <f>E$72/IF(B$109="kVA",IF(F$72,F$72,1),IF(B$109="MPAN",IF(E$72,E$72,1),IF(I$72,I$72,1)))</f>
        <v>0</v>
      </c>
      <c r="F208" s="38">
        <f>F$72/IF(B$109="kVA",IF(F$72,F$72,1),IF(B$109="MPAN",IF(E$72,E$72,1),IF(I$72,I$72,1)))</f>
        <v>0</v>
      </c>
      <c r="G208" s="38">
        <f>G$72/IF(B$109="kVA",IF(F$72,F$72,1),IF(B$109="MPAN",IF(E$72,E$72,1),IF(I$72,I$72,1)))</f>
        <v>0</v>
      </c>
      <c r="H208" s="38">
        <f>H$72/IF(B$109="kVA",IF(F$72,F$72,1),IF(B$109="MPAN",IF(E$72,E$72,1),IF(I$72,I$72,1)))</f>
        <v>0</v>
      </c>
      <c r="I208" s="47">
        <f>0.01*'Input'!F$60*('Adjust'!$E$299*E208+'Adjust'!$F$299*F208+'Adjust'!$G$299*G208)+10*('Adjust'!$B$299*B208+'Adjust'!$C$299*C208+'Adjust'!$D$299*D208+'Adjust'!$H$299*H208)</f>
        <v>0</v>
      </c>
      <c r="J208" s="17"/>
    </row>
    <row r="209" spans="1:10">
      <c r="A209" s="4" t="s">
        <v>284</v>
      </c>
      <c r="B209" s="38">
        <f>B$72/IF(B$109="kVA",IF(F$72,F$72,1),IF(B$109="MPAN",IF(E$72,E$72,1),IF(I$72,I$72,1)))</f>
        <v>0</v>
      </c>
      <c r="C209" s="38">
        <f>C$72/IF(B$109="kVA",IF(F$72,F$72,1),IF(B$109="MPAN",IF(E$72,E$72,1),IF(I$72,I$72,1)))</f>
        <v>0</v>
      </c>
      <c r="D209" s="38">
        <f>D$72/IF(B$109="kVA",IF(F$72,F$72,1),IF(B$109="MPAN",IF(E$72,E$72,1),IF(I$72,I$72,1)))</f>
        <v>0</v>
      </c>
      <c r="E209" s="38">
        <f>E$72/IF(B$109="kVA",IF(F$72,F$72,1),IF(B$109="MPAN",IF(E$72,E$72,1),IF(I$72,I$72,1)))</f>
        <v>0</v>
      </c>
      <c r="F209" s="38">
        <f>F$72/IF(B$109="kVA",IF(F$72,F$72,1),IF(B$109="MPAN",IF(E$72,E$72,1),IF(I$72,I$72,1)))</f>
        <v>0</v>
      </c>
      <c r="G209" s="38">
        <f>G$72/IF(B$109="kVA",IF(F$72,F$72,1),IF(B$109="MPAN",IF(E$72,E$72,1),IF(I$72,I$72,1)))</f>
        <v>0</v>
      </c>
      <c r="H209" s="38">
        <f>H$72/IF(B$109="kVA",IF(F$72,F$72,1),IF(B$109="MPAN",IF(E$72,E$72,1),IF(I$72,I$72,1)))</f>
        <v>0</v>
      </c>
      <c r="I209" s="47">
        <f>0.01*'Input'!F$60*('Adjust'!$E$300*E209+'Adjust'!$F$300*F209+'Adjust'!$G$300*G209)+10*('Adjust'!$B$300*B209+'Adjust'!$C$300*C209+'Adjust'!$D$300*D209+'Adjust'!$H$300*H209)</f>
        <v>0</v>
      </c>
      <c r="J209" s="17"/>
    </row>
    <row r="210" spans="1:10">
      <c r="A210" s="29" t="s">
        <v>233</v>
      </c>
      <c r="J210" s="17"/>
    </row>
    <row r="211" spans="1:10">
      <c r="A211" s="4" t="s">
        <v>233</v>
      </c>
      <c r="B211" s="38">
        <f>B$73/IF(B$110="kVA",IF(F$73,F$73,1),IF(B$110="MPAN",IF(E$73,E$73,1),IF(I$73,I$73,1)))</f>
        <v>0</v>
      </c>
      <c r="C211" s="38">
        <f>C$73/IF(B$110="kVA",IF(F$73,F$73,1),IF(B$110="MPAN",IF(E$73,E$73,1),IF(I$73,I$73,1)))</f>
        <v>0</v>
      </c>
      <c r="D211" s="38">
        <f>D$73/IF(B$110="kVA",IF(F$73,F$73,1),IF(B$110="MPAN",IF(E$73,E$73,1),IF(I$73,I$73,1)))</f>
        <v>0</v>
      </c>
      <c r="E211" s="38">
        <f>E$73/IF(B$110="kVA",IF(F$73,F$73,1),IF(B$110="MPAN",IF(E$73,E$73,1),IF(I$73,I$73,1)))</f>
        <v>0</v>
      </c>
      <c r="F211" s="38">
        <f>F$73/IF(B$110="kVA",IF(F$73,F$73,1),IF(B$110="MPAN",IF(E$73,E$73,1),IF(I$73,I$73,1)))</f>
        <v>0</v>
      </c>
      <c r="G211" s="38">
        <f>G$73/IF(B$110="kVA",IF(F$73,F$73,1),IF(B$110="MPAN",IF(E$73,E$73,1),IF(I$73,I$73,1)))</f>
        <v>0</v>
      </c>
      <c r="H211" s="38">
        <f>H$73/IF(B$110="kVA",IF(F$73,F$73,1),IF(B$110="MPAN",IF(E$73,E$73,1),IF(I$73,I$73,1)))</f>
        <v>0</v>
      </c>
      <c r="I211" s="47">
        <f>0.01*'Input'!F$60*('Adjust'!$E$302*E211+'Adjust'!$F$302*F211+'Adjust'!$G$302*G211)+10*('Adjust'!$B$302*B211+'Adjust'!$C$302*C211+'Adjust'!$D$302*D211+'Adjust'!$H$302*H211)</f>
        <v>0</v>
      </c>
      <c r="J211" s="17"/>
    </row>
    <row r="212" spans="1:10">
      <c r="A212" s="4" t="s">
        <v>286</v>
      </c>
      <c r="B212" s="38">
        <f>B$73/IF(B$110="kVA",IF(F$73,F$73,1),IF(B$110="MPAN",IF(E$73,E$73,1),IF(I$73,I$73,1)))</f>
        <v>0</v>
      </c>
      <c r="C212" s="38">
        <f>C$73/IF(B$110="kVA",IF(F$73,F$73,1),IF(B$110="MPAN",IF(E$73,E$73,1),IF(I$73,I$73,1)))</f>
        <v>0</v>
      </c>
      <c r="D212" s="38">
        <f>D$73/IF(B$110="kVA",IF(F$73,F$73,1),IF(B$110="MPAN",IF(E$73,E$73,1),IF(I$73,I$73,1)))</f>
        <v>0</v>
      </c>
      <c r="E212" s="38">
        <f>E$73/IF(B$110="kVA",IF(F$73,F$73,1),IF(B$110="MPAN",IF(E$73,E$73,1),IF(I$73,I$73,1)))</f>
        <v>0</v>
      </c>
      <c r="F212" s="38">
        <f>F$73/IF(B$110="kVA",IF(F$73,F$73,1),IF(B$110="MPAN",IF(E$73,E$73,1),IF(I$73,I$73,1)))</f>
        <v>0</v>
      </c>
      <c r="G212" s="38">
        <f>G$73/IF(B$110="kVA",IF(F$73,F$73,1),IF(B$110="MPAN",IF(E$73,E$73,1),IF(I$73,I$73,1)))</f>
        <v>0</v>
      </c>
      <c r="H212" s="38">
        <f>H$73/IF(B$110="kVA",IF(F$73,F$73,1),IF(B$110="MPAN",IF(E$73,E$73,1),IF(I$73,I$73,1)))</f>
        <v>0</v>
      </c>
      <c r="I212" s="47">
        <f>0.01*'Input'!F$60*('Adjust'!$E$303*E212+'Adjust'!$F$303*F212+'Adjust'!$G$303*G212)+10*('Adjust'!$B$303*B212+'Adjust'!$C$303*C212+'Adjust'!$D$303*D212+'Adjust'!$H$303*H212)</f>
        <v>0</v>
      </c>
      <c r="J212" s="17"/>
    </row>
    <row r="213" spans="1:10">
      <c r="A213" s="4" t="s">
        <v>287</v>
      </c>
      <c r="B213" s="38">
        <f>B$73/IF(B$110="kVA",IF(F$73,F$73,1),IF(B$110="MPAN",IF(E$73,E$73,1),IF(I$73,I$73,1)))</f>
        <v>0</v>
      </c>
      <c r="C213" s="38">
        <f>C$73/IF(B$110="kVA",IF(F$73,F$73,1),IF(B$110="MPAN",IF(E$73,E$73,1),IF(I$73,I$73,1)))</f>
        <v>0</v>
      </c>
      <c r="D213" s="38">
        <f>D$73/IF(B$110="kVA",IF(F$73,F$73,1),IF(B$110="MPAN",IF(E$73,E$73,1),IF(I$73,I$73,1)))</f>
        <v>0</v>
      </c>
      <c r="E213" s="38">
        <f>E$73/IF(B$110="kVA",IF(F$73,F$73,1),IF(B$110="MPAN",IF(E$73,E$73,1),IF(I$73,I$73,1)))</f>
        <v>0</v>
      </c>
      <c r="F213" s="38">
        <f>F$73/IF(B$110="kVA",IF(F$73,F$73,1),IF(B$110="MPAN",IF(E$73,E$73,1),IF(I$73,I$73,1)))</f>
        <v>0</v>
      </c>
      <c r="G213" s="38">
        <f>G$73/IF(B$110="kVA",IF(F$73,F$73,1),IF(B$110="MPAN",IF(E$73,E$73,1),IF(I$73,I$73,1)))</f>
        <v>0</v>
      </c>
      <c r="H213" s="38">
        <f>H$73/IF(B$110="kVA",IF(F$73,F$73,1),IF(B$110="MPAN",IF(E$73,E$73,1),IF(I$73,I$73,1)))</f>
        <v>0</v>
      </c>
      <c r="I213" s="47">
        <f>0.01*'Input'!F$60*('Adjust'!$E$304*E213+'Adjust'!$F$304*F213+'Adjust'!$G$304*G213)+10*('Adjust'!$B$304*B213+'Adjust'!$C$304*C213+'Adjust'!$D$304*D213+'Adjust'!$H$304*H213)</f>
        <v>0</v>
      </c>
      <c r="J213" s="17"/>
    </row>
    <row r="214" spans="1:10">
      <c r="A214" s="29" t="s">
        <v>234</v>
      </c>
      <c r="J214" s="17"/>
    </row>
    <row r="215" spans="1:10">
      <c r="A215" s="4" t="s">
        <v>234</v>
      </c>
      <c r="B215" s="38">
        <f>B$74/IF(B$111="kVA",IF(F$74,F$74,1),IF(B$111="MPAN",IF(E$74,E$74,1),IF(I$74,I$74,1)))</f>
        <v>0</v>
      </c>
      <c r="C215" s="38">
        <f>C$74/IF(B$111="kVA",IF(F$74,F$74,1),IF(B$111="MPAN",IF(E$74,E$74,1),IF(I$74,I$74,1)))</f>
        <v>0</v>
      </c>
      <c r="D215" s="38">
        <f>D$74/IF(B$111="kVA",IF(F$74,F$74,1),IF(B$111="MPAN",IF(E$74,E$74,1),IF(I$74,I$74,1)))</f>
        <v>0</v>
      </c>
      <c r="E215" s="38">
        <f>E$74/IF(B$111="kVA",IF(F$74,F$74,1),IF(B$111="MPAN",IF(E$74,E$74,1),IF(I$74,I$74,1)))</f>
        <v>0</v>
      </c>
      <c r="F215" s="38">
        <f>F$74/IF(B$111="kVA",IF(F$74,F$74,1),IF(B$111="MPAN",IF(E$74,E$74,1),IF(I$74,I$74,1)))</f>
        <v>0</v>
      </c>
      <c r="G215" s="38">
        <f>G$74/IF(B$111="kVA",IF(F$74,F$74,1),IF(B$111="MPAN",IF(E$74,E$74,1),IF(I$74,I$74,1)))</f>
        <v>0</v>
      </c>
      <c r="H215" s="38">
        <f>H$74/IF(B$111="kVA",IF(F$74,F$74,1),IF(B$111="MPAN",IF(E$74,E$74,1),IF(I$74,I$74,1)))</f>
        <v>0</v>
      </c>
      <c r="I215" s="47">
        <f>0.01*'Input'!F$60*('Adjust'!$E$306*E215+'Adjust'!$F$306*F215+'Adjust'!$G$306*G215)+10*('Adjust'!$B$306*B215+'Adjust'!$C$306*C215+'Adjust'!$D$306*D215+'Adjust'!$H$306*H215)</f>
        <v>0</v>
      </c>
      <c r="J215" s="17"/>
    </row>
    <row r="216" spans="1:10">
      <c r="A216" s="4" t="s">
        <v>289</v>
      </c>
      <c r="B216" s="38">
        <f>B$74/IF(B$111="kVA",IF(F$74,F$74,1),IF(B$111="MPAN",IF(E$74,E$74,1),IF(I$74,I$74,1)))</f>
        <v>0</v>
      </c>
      <c r="C216" s="38">
        <f>C$74/IF(B$111="kVA",IF(F$74,F$74,1),IF(B$111="MPAN",IF(E$74,E$74,1),IF(I$74,I$74,1)))</f>
        <v>0</v>
      </c>
      <c r="D216" s="38">
        <f>D$74/IF(B$111="kVA",IF(F$74,F$74,1),IF(B$111="MPAN",IF(E$74,E$74,1),IF(I$74,I$74,1)))</f>
        <v>0</v>
      </c>
      <c r="E216" s="38">
        <f>E$74/IF(B$111="kVA",IF(F$74,F$74,1),IF(B$111="MPAN",IF(E$74,E$74,1),IF(I$74,I$74,1)))</f>
        <v>0</v>
      </c>
      <c r="F216" s="38">
        <f>F$74/IF(B$111="kVA",IF(F$74,F$74,1),IF(B$111="MPAN",IF(E$74,E$74,1),IF(I$74,I$74,1)))</f>
        <v>0</v>
      </c>
      <c r="G216" s="38">
        <f>G$74/IF(B$111="kVA",IF(F$74,F$74,1),IF(B$111="MPAN",IF(E$74,E$74,1),IF(I$74,I$74,1)))</f>
        <v>0</v>
      </c>
      <c r="H216" s="38">
        <f>H$74/IF(B$111="kVA",IF(F$74,F$74,1),IF(B$111="MPAN",IF(E$74,E$74,1),IF(I$74,I$74,1)))</f>
        <v>0</v>
      </c>
      <c r="I216" s="47">
        <f>0.01*'Input'!F$60*('Adjust'!$E$307*E216+'Adjust'!$F$307*F216+'Adjust'!$G$307*G216)+10*('Adjust'!$B$307*B216+'Adjust'!$C$307*C216+'Adjust'!$D$307*D216+'Adjust'!$H$307*H216)</f>
        <v>0</v>
      </c>
      <c r="J216" s="17"/>
    </row>
    <row r="217" spans="1:10">
      <c r="A217" s="4" t="s">
        <v>290</v>
      </c>
      <c r="B217" s="38">
        <f>B$74/IF(B$111="kVA",IF(F$74,F$74,1),IF(B$111="MPAN",IF(E$74,E$74,1),IF(I$74,I$74,1)))</f>
        <v>0</v>
      </c>
      <c r="C217" s="38">
        <f>C$74/IF(B$111="kVA",IF(F$74,F$74,1),IF(B$111="MPAN",IF(E$74,E$74,1),IF(I$74,I$74,1)))</f>
        <v>0</v>
      </c>
      <c r="D217" s="38">
        <f>D$74/IF(B$111="kVA",IF(F$74,F$74,1),IF(B$111="MPAN",IF(E$74,E$74,1),IF(I$74,I$74,1)))</f>
        <v>0</v>
      </c>
      <c r="E217" s="38">
        <f>E$74/IF(B$111="kVA",IF(F$74,F$74,1),IF(B$111="MPAN",IF(E$74,E$74,1),IF(I$74,I$74,1)))</f>
        <v>0</v>
      </c>
      <c r="F217" s="38">
        <f>F$74/IF(B$111="kVA",IF(F$74,F$74,1),IF(B$111="MPAN",IF(E$74,E$74,1),IF(I$74,I$74,1)))</f>
        <v>0</v>
      </c>
      <c r="G217" s="38">
        <f>G$74/IF(B$111="kVA",IF(F$74,F$74,1),IF(B$111="MPAN",IF(E$74,E$74,1),IF(I$74,I$74,1)))</f>
        <v>0</v>
      </c>
      <c r="H217" s="38">
        <f>H$74/IF(B$111="kVA",IF(F$74,F$74,1),IF(B$111="MPAN",IF(E$74,E$74,1),IF(I$74,I$74,1)))</f>
        <v>0</v>
      </c>
      <c r="I217" s="47">
        <f>0.01*'Input'!F$60*('Adjust'!$E$308*E217+'Adjust'!$F$308*F217+'Adjust'!$G$308*G217)+10*('Adjust'!$B$308*B217+'Adjust'!$C$308*C217+'Adjust'!$D$308*D217+'Adjust'!$H$308*H217)</f>
        <v>0</v>
      </c>
      <c r="J217" s="17"/>
    </row>
    <row r="218" spans="1:10">
      <c r="A218" s="29" t="s">
        <v>235</v>
      </c>
      <c r="J218" s="17"/>
    </row>
    <row r="219" spans="1:10">
      <c r="A219" s="4" t="s">
        <v>235</v>
      </c>
      <c r="B219" s="38">
        <f>B$75/IF(B$112="kVA",IF(F$75,F$75,1),IF(B$112="MPAN",IF(E$75,E$75,1),IF(I$75,I$75,1)))</f>
        <v>0</v>
      </c>
      <c r="C219" s="38">
        <f>C$75/IF(B$112="kVA",IF(F$75,F$75,1),IF(B$112="MPAN",IF(E$75,E$75,1),IF(I$75,I$75,1)))</f>
        <v>0</v>
      </c>
      <c r="D219" s="38">
        <f>D$75/IF(B$112="kVA",IF(F$75,F$75,1),IF(B$112="MPAN",IF(E$75,E$75,1),IF(I$75,I$75,1)))</f>
        <v>0</v>
      </c>
      <c r="E219" s="38">
        <f>E$75/IF(B$112="kVA",IF(F$75,F$75,1),IF(B$112="MPAN",IF(E$75,E$75,1),IF(I$75,I$75,1)))</f>
        <v>0</v>
      </c>
      <c r="F219" s="38">
        <f>F$75/IF(B$112="kVA",IF(F$75,F$75,1),IF(B$112="MPAN",IF(E$75,E$75,1),IF(I$75,I$75,1)))</f>
        <v>0</v>
      </c>
      <c r="G219" s="38">
        <f>G$75/IF(B$112="kVA",IF(F$75,F$75,1),IF(B$112="MPAN",IF(E$75,E$75,1),IF(I$75,I$75,1)))</f>
        <v>0</v>
      </c>
      <c r="H219" s="38">
        <f>H$75/IF(B$112="kVA",IF(F$75,F$75,1),IF(B$112="MPAN",IF(E$75,E$75,1),IF(I$75,I$75,1)))</f>
        <v>0</v>
      </c>
      <c r="I219" s="47">
        <f>0.01*'Input'!F$60*('Adjust'!$E$310*E219+'Adjust'!$F$310*F219+'Adjust'!$G$310*G219)+10*('Adjust'!$B$310*B219+'Adjust'!$C$310*C219+'Adjust'!$D$310*D219+'Adjust'!$H$310*H219)</f>
        <v>0</v>
      </c>
      <c r="J219" s="17"/>
    </row>
    <row r="220" spans="1:10">
      <c r="A220" s="4" t="s">
        <v>292</v>
      </c>
      <c r="B220" s="38">
        <f>B$75/IF(B$112="kVA",IF(F$75,F$75,1),IF(B$112="MPAN",IF(E$75,E$75,1),IF(I$75,I$75,1)))</f>
        <v>0</v>
      </c>
      <c r="C220" s="38">
        <f>C$75/IF(B$112="kVA",IF(F$75,F$75,1),IF(B$112="MPAN",IF(E$75,E$75,1),IF(I$75,I$75,1)))</f>
        <v>0</v>
      </c>
      <c r="D220" s="38">
        <f>D$75/IF(B$112="kVA",IF(F$75,F$75,1),IF(B$112="MPAN",IF(E$75,E$75,1),IF(I$75,I$75,1)))</f>
        <v>0</v>
      </c>
      <c r="E220" s="38">
        <f>E$75/IF(B$112="kVA",IF(F$75,F$75,1),IF(B$112="MPAN",IF(E$75,E$75,1),IF(I$75,I$75,1)))</f>
        <v>0</v>
      </c>
      <c r="F220" s="38">
        <f>F$75/IF(B$112="kVA",IF(F$75,F$75,1),IF(B$112="MPAN",IF(E$75,E$75,1),IF(I$75,I$75,1)))</f>
        <v>0</v>
      </c>
      <c r="G220" s="38">
        <f>G$75/IF(B$112="kVA",IF(F$75,F$75,1),IF(B$112="MPAN",IF(E$75,E$75,1),IF(I$75,I$75,1)))</f>
        <v>0</v>
      </c>
      <c r="H220" s="38">
        <f>H$75/IF(B$112="kVA",IF(F$75,F$75,1),IF(B$112="MPAN",IF(E$75,E$75,1),IF(I$75,I$75,1)))</f>
        <v>0</v>
      </c>
      <c r="I220" s="47">
        <f>0.01*'Input'!F$60*('Adjust'!$E$311*E220+'Adjust'!$F$311*F220+'Adjust'!$G$311*G220)+10*('Adjust'!$B$311*B220+'Adjust'!$C$311*C220+'Adjust'!$D$311*D220+'Adjust'!$H$311*H220)</f>
        <v>0</v>
      </c>
      <c r="J220" s="17"/>
    </row>
    <row r="221" spans="1:10">
      <c r="A221" s="4" t="s">
        <v>293</v>
      </c>
      <c r="B221" s="38">
        <f>B$75/IF(B$112="kVA",IF(F$75,F$75,1),IF(B$112="MPAN",IF(E$75,E$75,1),IF(I$75,I$75,1)))</f>
        <v>0</v>
      </c>
      <c r="C221" s="38">
        <f>C$75/IF(B$112="kVA",IF(F$75,F$75,1),IF(B$112="MPAN",IF(E$75,E$75,1),IF(I$75,I$75,1)))</f>
        <v>0</v>
      </c>
      <c r="D221" s="38">
        <f>D$75/IF(B$112="kVA",IF(F$75,F$75,1),IF(B$112="MPAN",IF(E$75,E$75,1),IF(I$75,I$75,1)))</f>
        <v>0</v>
      </c>
      <c r="E221" s="38">
        <f>E$75/IF(B$112="kVA",IF(F$75,F$75,1),IF(B$112="MPAN",IF(E$75,E$75,1),IF(I$75,I$75,1)))</f>
        <v>0</v>
      </c>
      <c r="F221" s="38">
        <f>F$75/IF(B$112="kVA",IF(F$75,F$75,1),IF(B$112="MPAN",IF(E$75,E$75,1),IF(I$75,I$75,1)))</f>
        <v>0</v>
      </c>
      <c r="G221" s="38">
        <f>G$75/IF(B$112="kVA",IF(F$75,F$75,1),IF(B$112="MPAN",IF(E$75,E$75,1),IF(I$75,I$75,1)))</f>
        <v>0</v>
      </c>
      <c r="H221" s="38">
        <f>H$75/IF(B$112="kVA",IF(F$75,F$75,1),IF(B$112="MPAN",IF(E$75,E$75,1),IF(I$75,I$75,1)))</f>
        <v>0</v>
      </c>
      <c r="I221" s="47">
        <f>0.01*'Input'!F$60*('Adjust'!$E$312*E221+'Adjust'!$F$312*F221+'Adjust'!$G$312*G221)+10*('Adjust'!$B$312*B221+'Adjust'!$C$312*C221+'Adjust'!$D$312*D221+'Adjust'!$H$312*H221)</f>
        <v>0</v>
      </c>
      <c r="J221" s="17"/>
    </row>
    <row r="222" spans="1:10">
      <c r="A222" s="29" t="s">
        <v>236</v>
      </c>
      <c r="J222" s="17"/>
    </row>
    <row r="223" spans="1:10">
      <c r="A223" s="4" t="s">
        <v>236</v>
      </c>
      <c r="B223" s="38">
        <f>B$76/IF(B$113="kVA",IF(F$76,F$76,1),IF(B$113="MPAN",IF(E$76,E$76,1),IF(I$76,I$76,1)))</f>
        <v>0</v>
      </c>
      <c r="C223" s="38">
        <f>C$76/IF(B$113="kVA",IF(F$76,F$76,1),IF(B$113="MPAN",IF(E$76,E$76,1),IF(I$76,I$76,1)))</f>
        <v>0</v>
      </c>
      <c r="D223" s="38">
        <f>D$76/IF(B$113="kVA",IF(F$76,F$76,1),IF(B$113="MPAN",IF(E$76,E$76,1),IF(I$76,I$76,1)))</f>
        <v>0</v>
      </c>
      <c r="E223" s="38">
        <f>E$76/IF(B$113="kVA",IF(F$76,F$76,1),IF(B$113="MPAN",IF(E$76,E$76,1),IF(I$76,I$76,1)))</f>
        <v>0</v>
      </c>
      <c r="F223" s="38">
        <f>F$76/IF(B$113="kVA",IF(F$76,F$76,1),IF(B$113="MPAN",IF(E$76,E$76,1),IF(I$76,I$76,1)))</f>
        <v>0</v>
      </c>
      <c r="G223" s="38">
        <f>G$76/IF(B$113="kVA",IF(F$76,F$76,1),IF(B$113="MPAN",IF(E$76,E$76,1),IF(I$76,I$76,1)))</f>
        <v>0</v>
      </c>
      <c r="H223" s="38">
        <f>H$76/IF(B$113="kVA",IF(F$76,F$76,1),IF(B$113="MPAN",IF(E$76,E$76,1),IF(I$76,I$76,1)))</f>
        <v>0</v>
      </c>
      <c r="I223" s="47">
        <f>0.01*'Input'!F$60*('Adjust'!$E$314*E223+'Adjust'!$F$314*F223+'Adjust'!$G$314*G223)+10*('Adjust'!$B$314*B223+'Adjust'!$C$314*C223+'Adjust'!$D$314*D223+'Adjust'!$H$314*H223)</f>
        <v>0</v>
      </c>
      <c r="J223" s="17"/>
    </row>
    <row r="224" spans="1:10">
      <c r="A224" s="4" t="s">
        <v>295</v>
      </c>
      <c r="B224" s="38">
        <f>B$76/IF(B$113="kVA",IF(F$76,F$76,1),IF(B$113="MPAN",IF(E$76,E$76,1),IF(I$76,I$76,1)))</f>
        <v>0</v>
      </c>
      <c r="C224" s="38">
        <f>C$76/IF(B$113="kVA",IF(F$76,F$76,1),IF(B$113="MPAN",IF(E$76,E$76,1),IF(I$76,I$76,1)))</f>
        <v>0</v>
      </c>
      <c r="D224" s="38">
        <f>D$76/IF(B$113="kVA",IF(F$76,F$76,1),IF(B$113="MPAN",IF(E$76,E$76,1),IF(I$76,I$76,1)))</f>
        <v>0</v>
      </c>
      <c r="E224" s="38">
        <f>E$76/IF(B$113="kVA",IF(F$76,F$76,1),IF(B$113="MPAN",IF(E$76,E$76,1),IF(I$76,I$76,1)))</f>
        <v>0</v>
      </c>
      <c r="F224" s="38">
        <f>F$76/IF(B$113="kVA",IF(F$76,F$76,1),IF(B$113="MPAN",IF(E$76,E$76,1),IF(I$76,I$76,1)))</f>
        <v>0</v>
      </c>
      <c r="G224" s="38">
        <f>G$76/IF(B$113="kVA",IF(F$76,F$76,1),IF(B$113="MPAN",IF(E$76,E$76,1),IF(I$76,I$76,1)))</f>
        <v>0</v>
      </c>
      <c r="H224" s="38">
        <f>H$76/IF(B$113="kVA",IF(F$76,F$76,1),IF(B$113="MPAN",IF(E$76,E$76,1),IF(I$76,I$76,1)))</f>
        <v>0</v>
      </c>
      <c r="I224" s="47">
        <f>0.01*'Input'!F$60*('Adjust'!$E$315*E224+'Adjust'!$F$315*F224+'Adjust'!$G$315*G224)+10*('Adjust'!$B$315*B224+'Adjust'!$C$315*C224+'Adjust'!$D$315*D224+'Adjust'!$H$315*H224)</f>
        <v>0</v>
      </c>
      <c r="J224" s="17"/>
    </row>
    <row r="225" spans="1:10">
      <c r="A225" s="4" t="s">
        <v>296</v>
      </c>
      <c r="B225" s="38">
        <f>B$76/IF(B$113="kVA",IF(F$76,F$76,1),IF(B$113="MPAN",IF(E$76,E$76,1),IF(I$76,I$76,1)))</f>
        <v>0</v>
      </c>
      <c r="C225" s="38">
        <f>C$76/IF(B$113="kVA",IF(F$76,F$76,1),IF(B$113="MPAN",IF(E$76,E$76,1),IF(I$76,I$76,1)))</f>
        <v>0</v>
      </c>
      <c r="D225" s="38">
        <f>D$76/IF(B$113="kVA",IF(F$76,F$76,1),IF(B$113="MPAN",IF(E$76,E$76,1),IF(I$76,I$76,1)))</f>
        <v>0</v>
      </c>
      <c r="E225" s="38">
        <f>E$76/IF(B$113="kVA",IF(F$76,F$76,1),IF(B$113="MPAN",IF(E$76,E$76,1),IF(I$76,I$76,1)))</f>
        <v>0</v>
      </c>
      <c r="F225" s="38">
        <f>F$76/IF(B$113="kVA",IF(F$76,F$76,1),IF(B$113="MPAN",IF(E$76,E$76,1),IF(I$76,I$76,1)))</f>
        <v>0</v>
      </c>
      <c r="G225" s="38">
        <f>G$76/IF(B$113="kVA",IF(F$76,F$76,1),IF(B$113="MPAN",IF(E$76,E$76,1),IF(I$76,I$76,1)))</f>
        <v>0</v>
      </c>
      <c r="H225" s="38">
        <f>H$76/IF(B$113="kVA",IF(F$76,F$76,1),IF(B$113="MPAN",IF(E$76,E$76,1),IF(I$76,I$76,1)))</f>
        <v>0</v>
      </c>
      <c r="I225" s="47">
        <f>0.01*'Input'!F$60*('Adjust'!$E$316*E225+'Adjust'!$F$316*F225+'Adjust'!$G$316*G225)+10*('Adjust'!$B$316*B225+'Adjust'!$C$316*C225+'Adjust'!$D$316*D225+'Adjust'!$H$316*H225)</f>
        <v>0</v>
      </c>
      <c r="J225" s="17"/>
    </row>
    <row r="226" spans="1:10">
      <c r="A226" s="29" t="s">
        <v>237</v>
      </c>
      <c r="J226" s="17"/>
    </row>
    <row r="227" spans="1:10">
      <c r="A227" s="4" t="s">
        <v>237</v>
      </c>
      <c r="B227" s="38">
        <f>B$77/IF(B$114="kVA",IF(F$77,F$77,1),IF(B$114="MPAN",IF(E$77,E$77,1),IF(I$77,I$77,1)))</f>
        <v>0</v>
      </c>
      <c r="C227" s="38">
        <f>C$77/IF(B$114="kVA",IF(F$77,F$77,1),IF(B$114="MPAN",IF(E$77,E$77,1),IF(I$77,I$77,1)))</f>
        <v>0</v>
      </c>
      <c r="D227" s="38">
        <f>D$77/IF(B$114="kVA",IF(F$77,F$77,1),IF(B$114="MPAN",IF(E$77,E$77,1),IF(I$77,I$77,1)))</f>
        <v>0</v>
      </c>
      <c r="E227" s="38">
        <f>E$77/IF(B$114="kVA",IF(F$77,F$77,1),IF(B$114="MPAN",IF(E$77,E$77,1),IF(I$77,I$77,1)))</f>
        <v>0</v>
      </c>
      <c r="F227" s="38">
        <f>F$77/IF(B$114="kVA",IF(F$77,F$77,1),IF(B$114="MPAN",IF(E$77,E$77,1),IF(I$77,I$77,1)))</f>
        <v>0</v>
      </c>
      <c r="G227" s="38">
        <f>G$77/IF(B$114="kVA",IF(F$77,F$77,1),IF(B$114="MPAN",IF(E$77,E$77,1),IF(I$77,I$77,1)))</f>
        <v>0</v>
      </c>
      <c r="H227" s="38">
        <f>H$77/IF(B$114="kVA",IF(F$77,F$77,1),IF(B$114="MPAN",IF(E$77,E$77,1),IF(I$77,I$77,1)))</f>
        <v>0</v>
      </c>
      <c r="I227" s="47">
        <f>0.01*'Input'!F$60*('Adjust'!$E$318*E227+'Adjust'!$F$318*F227+'Adjust'!$G$318*G227)+10*('Adjust'!$B$318*B227+'Adjust'!$C$318*C227+'Adjust'!$D$318*D227+'Adjust'!$H$318*H227)</f>
        <v>0</v>
      </c>
      <c r="J227" s="17"/>
    </row>
    <row r="228" spans="1:10">
      <c r="A228" s="4" t="s">
        <v>298</v>
      </c>
      <c r="B228" s="38">
        <f>B$77/IF(B$114="kVA",IF(F$77,F$77,1),IF(B$114="MPAN",IF(E$77,E$77,1),IF(I$77,I$77,1)))</f>
        <v>0</v>
      </c>
      <c r="C228" s="38">
        <f>C$77/IF(B$114="kVA",IF(F$77,F$77,1),IF(B$114="MPAN",IF(E$77,E$77,1),IF(I$77,I$77,1)))</f>
        <v>0</v>
      </c>
      <c r="D228" s="38">
        <f>D$77/IF(B$114="kVA",IF(F$77,F$77,1),IF(B$114="MPAN",IF(E$77,E$77,1),IF(I$77,I$77,1)))</f>
        <v>0</v>
      </c>
      <c r="E228" s="38">
        <f>E$77/IF(B$114="kVA",IF(F$77,F$77,1),IF(B$114="MPAN",IF(E$77,E$77,1),IF(I$77,I$77,1)))</f>
        <v>0</v>
      </c>
      <c r="F228" s="38">
        <f>F$77/IF(B$114="kVA",IF(F$77,F$77,1),IF(B$114="MPAN",IF(E$77,E$77,1),IF(I$77,I$77,1)))</f>
        <v>0</v>
      </c>
      <c r="G228" s="38">
        <f>G$77/IF(B$114="kVA",IF(F$77,F$77,1),IF(B$114="MPAN",IF(E$77,E$77,1),IF(I$77,I$77,1)))</f>
        <v>0</v>
      </c>
      <c r="H228" s="38">
        <f>H$77/IF(B$114="kVA",IF(F$77,F$77,1),IF(B$114="MPAN",IF(E$77,E$77,1),IF(I$77,I$77,1)))</f>
        <v>0</v>
      </c>
      <c r="I228" s="47">
        <f>0.01*'Input'!F$60*('Adjust'!$E$319*E228+'Adjust'!$F$319*F228+'Adjust'!$G$319*G228)+10*('Adjust'!$B$319*B228+'Adjust'!$C$319*C228+'Adjust'!$D$319*D228+'Adjust'!$H$319*H228)</f>
        <v>0</v>
      </c>
      <c r="J228" s="17"/>
    </row>
    <row r="229" spans="1:10">
      <c r="A229" s="4" t="s">
        <v>299</v>
      </c>
      <c r="B229" s="38">
        <f>B$77/IF(B$114="kVA",IF(F$77,F$77,1),IF(B$114="MPAN",IF(E$77,E$77,1),IF(I$77,I$77,1)))</f>
        <v>0</v>
      </c>
      <c r="C229" s="38">
        <f>C$77/IF(B$114="kVA",IF(F$77,F$77,1),IF(B$114="MPAN",IF(E$77,E$77,1),IF(I$77,I$77,1)))</f>
        <v>0</v>
      </c>
      <c r="D229" s="38">
        <f>D$77/IF(B$114="kVA",IF(F$77,F$77,1),IF(B$114="MPAN",IF(E$77,E$77,1),IF(I$77,I$77,1)))</f>
        <v>0</v>
      </c>
      <c r="E229" s="38">
        <f>E$77/IF(B$114="kVA",IF(F$77,F$77,1),IF(B$114="MPAN",IF(E$77,E$77,1),IF(I$77,I$77,1)))</f>
        <v>0</v>
      </c>
      <c r="F229" s="38">
        <f>F$77/IF(B$114="kVA",IF(F$77,F$77,1),IF(B$114="MPAN",IF(E$77,E$77,1),IF(I$77,I$77,1)))</f>
        <v>0</v>
      </c>
      <c r="G229" s="38">
        <f>G$77/IF(B$114="kVA",IF(F$77,F$77,1),IF(B$114="MPAN",IF(E$77,E$77,1),IF(I$77,I$77,1)))</f>
        <v>0</v>
      </c>
      <c r="H229" s="38">
        <f>H$77/IF(B$114="kVA",IF(F$77,F$77,1),IF(B$114="MPAN",IF(E$77,E$77,1),IF(I$77,I$77,1)))</f>
        <v>0</v>
      </c>
      <c r="I229" s="47">
        <f>0.01*'Input'!F$60*('Adjust'!$E$320*E229+'Adjust'!$F$320*F229+'Adjust'!$G$320*G229)+10*('Adjust'!$B$320*B229+'Adjust'!$C$320*C229+'Adjust'!$D$320*D229+'Adjust'!$H$320*H229)</f>
        <v>0</v>
      </c>
      <c r="J229" s="17"/>
    </row>
    <row r="230" spans="1:10">
      <c r="A230" s="29" t="s">
        <v>195</v>
      </c>
      <c r="J230" s="17"/>
    </row>
    <row r="231" spans="1:10">
      <c r="A231" s="4" t="s">
        <v>195</v>
      </c>
      <c r="B231" s="38">
        <f>B$78/IF(B$115="kVA",IF(F$78,F$78,1),IF(B$115="MPAN",IF(E$78,E$78,1),IF(I$78,I$78,1)))</f>
        <v>0</v>
      </c>
      <c r="C231" s="38">
        <f>C$78/IF(B$115="kVA",IF(F$78,F$78,1),IF(B$115="MPAN",IF(E$78,E$78,1),IF(I$78,I$78,1)))</f>
        <v>0</v>
      </c>
      <c r="D231" s="38">
        <f>D$78/IF(B$115="kVA",IF(F$78,F$78,1),IF(B$115="MPAN",IF(E$78,E$78,1),IF(I$78,I$78,1)))</f>
        <v>0</v>
      </c>
      <c r="E231" s="38">
        <f>E$78/IF(B$115="kVA",IF(F$78,F$78,1),IF(B$115="MPAN",IF(E$78,E$78,1),IF(I$78,I$78,1)))</f>
        <v>0</v>
      </c>
      <c r="F231" s="38">
        <f>F$78/IF(B$115="kVA",IF(F$78,F$78,1),IF(B$115="MPAN",IF(E$78,E$78,1),IF(I$78,I$78,1)))</f>
        <v>0</v>
      </c>
      <c r="G231" s="38">
        <f>G$78/IF(B$115="kVA",IF(F$78,F$78,1),IF(B$115="MPAN",IF(E$78,E$78,1),IF(I$78,I$78,1)))</f>
        <v>0</v>
      </c>
      <c r="H231" s="38">
        <f>H$78/IF(B$115="kVA",IF(F$78,F$78,1),IF(B$115="MPAN",IF(E$78,E$78,1),IF(I$78,I$78,1)))</f>
        <v>0</v>
      </c>
      <c r="I231" s="47">
        <f>0.01*'Input'!F$60*('Adjust'!$E$322*E231+'Adjust'!$F$322*F231+'Adjust'!$G$322*G231)+10*('Adjust'!$B$322*B231+'Adjust'!$C$322*C231+'Adjust'!$D$322*D231+'Adjust'!$H$322*H231)</f>
        <v>0</v>
      </c>
      <c r="J231" s="17"/>
    </row>
    <row r="232" spans="1:10">
      <c r="A232" s="4" t="s">
        <v>301</v>
      </c>
      <c r="B232" s="38">
        <f>B$78/IF(B$115="kVA",IF(F$78,F$78,1),IF(B$115="MPAN",IF(E$78,E$78,1),IF(I$78,I$78,1)))</f>
        <v>0</v>
      </c>
      <c r="C232" s="38">
        <f>C$78/IF(B$115="kVA",IF(F$78,F$78,1),IF(B$115="MPAN",IF(E$78,E$78,1),IF(I$78,I$78,1)))</f>
        <v>0</v>
      </c>
      <c r="D232" s="38">
        <f>D$78/IF(B$115="kVA",IF(F$78,F$78,1),IF(B$115="MPAN",IF(E$78,E$78,1),IF(I$78,I$78,1)))</f>
        <v>0</v>
      </c>
      <c r="E232" s="38">
        <f>E$78/IF(B$115="kVA",IF(F$78,F$78,1),IF(B$115="MPAN",IF(E$78,E$78,1),IF(I$78,I$78,1)))</f>
        <v>0</v>
      </c>
      <c r="F232" s="38">
        <f>F$78/IF(B$115="kVA",IF(F$78,F$78,1),IF(B$115="MPAN",IF(E$78,E$78,1),IF(I$78,I$78,1)))</f>
        <v>0</v>
      </c>
      <c r="G232" s="38">
        <f>G$78/IF(B$115="kVA",IF(F$78,F$78,1),IF(B$115="MPAN",IF(E$78,E$78,1),IF(I$78,I$78,1)))</f>
        <v>0</v>
      </c>
      <c r="H232" s="38">
        <f>H$78/IF(B$115="kVA",IF(F$78,F$78,1),IF(B$115="MPAN",IF(E$78,E$78,1),IF(I$78,I$78,1)))</f>
        <v>0</v>
      </c>
      <c r="I232" s="47">
        <f>0.01*'Input'!F$60*('Adjust'!$E$323*E232+'Adjust'!$F$323*F232+'Adjust'!$G$323*G232)+10*('Adjust'!$B$323*B232+'Adjust'!$C$323*C232+'Adjust'!$D$323*D232+'Adjust'!$H$323*H232)</f>
        <v>0</v>
      </c>
      <c r="J232" s="17"/>
    </row>
    <row r="233" spans="1:10">
      <c r="A233" s="4" t="s">
        <v>302</v>
      </c>
      <c r="B233" s="38">
        <f>B$78/IF(B$115="kVA",IF(F$78,F$78,1),IF(B$115="MPAN",IF(E$78,E$78,1),IF(I$78,I$78,1)))</f>
        <v>0</v>
      </c>
      <c r="C233" s="38">
        <f>C$78/IF(B$115="kVA",IF(F$78,F$78,1),IF(B$115="MPAN",IF(E$78,E$78,1),IF(I$78,I$78,1)))</f>
        <v>0</v>
      </c>
      <c r="D233" s="38">
        <f>D$78/IF(B$115="kVA",IF(F$78,F$78,1),IF(B$115="MPAN",IF(E$78,E$78,1),IF(I$78,I$78,1)))</f>
        <v>0</v>
      </c>
      <c r="E233" s="38">
        <f>E$78/IF(B$115="kVA",IF(F$78,F$78,1),IF(B$115="MPAN",IF(E$78,E$78,1),IF(I$78,I$78,1)))</f>
        <v>0</v>
      </c>
      <c r="F233" s="38">
        <f>F$78/IF(B$115="kVA",IF(F$78,F$78,1),IF(B$115="MPAN",IF(E$78,E$78,1),IF(I$78,I$78,1)))</f>
        <v>0</v>
      </c>
      <c r="G233" s="38">
        <f>G$78/IF(B$115="kVA",IF(F$78,F$78,1),IF(B$115="MPAN",IF(E$78,E$78,1),IF(I$78,I$78,1)))</f>
        <v>0</v>
      </c>
      <c r="H233" s="38">
        <f>H$78/IF(B$115="kVA",IF(F$78,F$78,1),IF(B$115="MPAN",IF(E$78,E$78,1),IF(I$78,I$78,1)))</f>
        <v>0</v>
      </c>
      <c r="I233" s="47">
        <f>0.01*'Input'!F$60*('Adjust'!$E$324*E233+'Adjust'!$F$324*F233+'Adjust'!$G$324*G233)+10*('Adjust'!$B$324*B233+'Adjust'!$C$324*C233+'Adjust'!$D$324*D233+'Adjust'!$H$324*H233)</f>
        <v>0</v>
      </c>
      <c r="J233" s="17"/>
    </row>
    <row r="234" spans="1:10">
      <c r="A234" s="29" t="s">
        <v>196</v>
      </c>
      <c r="J234" s="17"/>
    </row>
    <row r="235" spans="1:10">
      <c r="A235" s="4" t="s">
        <v>196</v>
      </c>
      <c r="B235" s="38">
        <f>B$79/IF(B$116="kVA",IF(F$79,F$79,1),IF(B$116="MPAN",IF(E$79,E$79,1),IF(I$79,I$79,1)))</f>
        <v>0</v>
      </c>
      <c r="C235" s="38">
        <f>C$79/IF(B$116="kVA",IF(F$79,F$79,1),IF(B$116="MPAN",IF(E$79,E$79,1),IF(I$79,I$79,1)))</f>
        <v>0</v>
      </c>
      <c r="D235" s="38">
        <f>D$79/IF(B$116="kVA",IF(F$79,F$79,1),IF(B$116="MPAN",IF(E$79,E$79,1),IF(I$79,I$79,1)))</f>
        <v>0</v>
      </c>
      <c r="E235" s="38">
        <f>E$79/IF(B$116="kVA",IF(F$79,F$79,1),IF(B$116="MPAN",IF(E$79,E$79,1),IF(I$79,I$79,1)))</f>
        <v>0</v>
      </c>
      <c r="F235" s="38">
        <f>F$79/IF(B$116="kVA",IF(F$79,F$79,1),IF(B$116="MPAN",IF(E$79,E$79,1),IF(I$79,I$79,1)))</f>
        <v>0</v>
      </c>
      <c r="G235" s="38">
        <f>G$79/IF(B$116="kVA",IF(F$79,F$79,1),IF(B$116="MPAN",IF(E$79,E$79,1),IF(I$79,I$79,1)))</f>
        <v>0</v>
      </c>
      <c r="H235" s="38">
        <f>H$79/IF(B$116="kVA",IF(F$79,F$79,1),IF(B$116="MPAN",IF(E$79,E$79,1),IF(I$79,I$79,1)))</f>
        <v>0</v>
      </c>
      <c r="I235" s="47">
        <f>0.01*'Input'!F$60*('Adjust'!$E$326*E235+'Adjust'!$F$326*F235+'Adjust'!$G$326*G235)+10*('Adjust'!$B$326*B235+'Adjust'!$C$326*C235+'Adjust'!$D$326*D235+'Adjust'!$H$326*H235)</f>
        <v>0</v>
      </c>
      <c r="J235" s="17"/>
    </row>
    <row r="236" spans="1:10">
      <c r="A236" s="4" t="s">
        <v>304</v>
      </c>
      <c r="B236" s="38">
        <f>B$79/IF(B$116="kVA",IF(F$79,F$79,1),IF(B$116="MPAN",IF(E$79,E$79,1),IF(I$79,I$79,1)))</f>
        <v>0</v>
      </c>
      <c r="C236" s="38">
        <f>C$79/IF(B$116="kVA",IF(F$79,F$79,1),IF(B$116="MPAN",IF(E$79,E$79,1),IF(I$79,I$79,1)))</f>
        <v>0</v>
      </c>
      <c r="D236" s="38">
        <f>D$79/IF(B$116="kVA",IF(F$79,F$79,1),IF(B$116="MPAN",IF(E$79,E$79,1),IF(I$79,I$79,1)))</f>
        <v>0</v>
      </c>
      <c r="E236" s="38">
        <f>E$79/IF(B$116="kVA",IF(F$79,F$79,1),IF(B$116="MPAN",IF(E$79,E$79,1),IF(I$79,I$79,1)))</f>
        <v>0</v>
      </c>
      <c r="F236" s="38">
        <f>F$79/IF(B$116="kVA",IF(F$79,F$79,1),IF(B$116="MPAN",IF(E$79,E$79,1),IF(I$79,I$79,1)))</f>
        <v>0</v>
      </c>
      <c r="G236" s="38">
        <f>G$79/IF(B$116="kVA",IF(F$79,F$79,1),IF(B$116="MPAN",IF(E$79,E$79,1),IF(I$79,I$79,1)))</f>
        <v>0</v>
      </c>
      <c r="H236" s="38">
        <f>H$79/IF(B$116="kVA",IF(F$79,F$79,1),IF(B$116="MPAN",IF(E$79,E$79,1),IF(I$79,I$79,1)))</f>
        <v>0</v>
      </c>
      <c r="I236" s="47">
        <f>0.01*'Input'!F$60*('Adjust'!$E$327*E236+'Adjust'!$F$327*F236+'Adjust'!$G$327*G236)+10*('Adjust'!$B$327*B236+'Adjust'!$C$327*C236+'Adjust'!$D$327*D236+'Adjust'!$H$327*H236)</f>
        <v>0</v>
      </c>
      <c r="J236" s="17"/>
    </row>
    <row r="237" spans="1:10">
      <c r="A237" s="29" t="s">
        <v>197</v>
      </c>
      <c r="J237" s="17"/>
    </row>
    <row r="238" spans="1:10">
      <c r="A238" s="4" t="s">
        <v>197</v>
      </c>
      <c r="B238" s="38">
        <f>B$80/IF(B$117="kVA",IF(F$80,F$80,1),IF(B$117="MPAN",IF(E$80,E$80,1),IF(I$80,I$80,1)))</f>
        <v>0</v>
      </c>
      <c r="C238" s="38">
        <f>C$80/IF(B$117="kVA",IF(F$80,F$80,1),IF(B$117="MPAN",IF(E$80,E$80,1),IF(I$80,I$80,1)))</f>
        <v>0</v>
      </c>
      <c r="D238" s="38">
        <f>D$80/IF(B$117="kVA",IF(F$80,F$80,1),IF(B$117="MPAN",IF(E$80,E$80,1),IF(I$80,I$80,1)))</f>
        <v>0</v>
      </c>
      <c r="E238" s="38">
        <f>E$80/IF(B$117="kVA",IF(F$80,F$80,1),IF(B$117="MPAN",IF(E$80,E$80,1),IF(I$80,I$80,1)))</f>
        <v>0</v>
      </c>
      <c r="F238" s="38">
        <f>F$80/IF(B$117="kVA",IF(F$80,F$80,1),IF(B$117="MPAN",IF(E$80,E$80,1),IF(I$80,I$80,1)))</f>
        <v>0</v>
      </c>
      <c r="G238" s="38">
        <f>G$80/IF(B$117="kVA",IF(F$80,F$80,1),IF(B$117="MPAN",IF(E$80,E$80,1),IF(I$80,I$80,1)))</f>
        <v>0</v>
      </c>
      <c r="H238" s="38">
        <f>H$80/IF(B$117="kVA",IF(F$80,F$80,1),IF(B$117="MPAN",IF(E$80,E$80,1),IF(I$80,I$80,1)))</f>
        <v>0</v>
      </c>
      <c r="I238" s="47">
        <f>0.01*'Input'!F$60*('Adjust'!$E$329*E238+'Adjust'!$F$329*F238+'Adjust'!$G$329*G238)+10*('Adjust'!$B$329*B238+'Adjust'!$C$329*C238+'Adjust'!$D$329*D238+'Adjust'!$H$329*H238)</f>
        <v>0</v>
      </c>
      <c r="J238" s="17"/>
    </row>
    <row r="239" spans="1:10">
      <c r="A239" s="4" t="s">
        <v>306</v>
      </c>
      <c r="B239" s="38">
        <f>B$80/IF(B$117="kVA",IF(F$80,F$80,1),IF(B$117="MPAN",IF(E$80,E$80,1),IF(I$80,I$80,1)))</f>
        <v>0</v>
      </c>
      <c r="C239" s="38">
        <f>C$80/IF(B$117="kVA",IF(F$80,F$80,1),IF(B$117="MPAN",IF(E$80,E$80,1),IF(I$80,I$80,1)))</f>
        <v>0</v>
      </c>
      <c r="D239" s="38">
        <f>D$80/IF(B$117="kVA",IF(F$80,F$80,1),IF(B$117="MPAN",IF(E$80,E$80,1),IF(I$80,I$80,1)))</f>
        <v>0</v>
      </c>
      <c r="E239" s="38">
        <f>E$80/IF(B$117="kVA",IF(F$80,F$80,1),IF(B$117="MPAN",IF(E$80,E$80,1),IF(I$80,I$80,1)))</f>
        <v>0</v>
      </c>
      <c r="F239" s="38">
        <f>F$80/IF(B$117="kVA",IF(F$80,F$80,1),IF(B$117="MPAN",IF(E$80,E$80,1),IF(I$80,I$80,1)))</f>
        <v>0</v>
      </c>
      <c r="G239" s="38">
        <f>G$80/IF(B$117="kVA",IF(F$80,F$80,1),IF(B$117="MPAN",IF(E$80,E$80,1),IF(I$80,I$80,1)))</f>
        <v>0</v>
      </c>
      <c r="H239" s="38">
        <f>H$80/IF(B$117="kVA",IF(F$80,F$80,1),IF(B$117="MPAN",IF(E$80,E$80,1),IF(I$80,I$80,1)))</f>
        <v>0</v>
      </c>
      <c r="I239" s="47">
        <f>0.01*'Input'!F$60*('Adjust'!$E$330*E239+'Adjust'!$F$330*F239+'Adjust'!$G$330*G239)+10*('Adjust'!$B$330*B239+'Adjust'!$C$330*C239+'Adjust'!$D$330*D239+'Adjust'!$H$330*H239)</f>
        <v>0</v>
      </c>
      <c r="J239" s="17"/>
    </row>
    <row r="240" spans="1:10">
      <c r="A240" s="4" t="s">
        <v>307</v>
      </c>
      <c r="B240" s="38">
        <f>B$80/IF(B$117="kVA",IF(F$80,F$80,1),IF(B$117="MPAN",IF(E$80,E$80,1),IF(I$80,I$80,1)))</f>
        <v>0</v>
      </c>
      <c r="C240" s="38">
        <f>C$80/IF(B$117="kVA",IF(F$80,F$80,1),IF(B$117="MPAN",IF(E$80,E$80,1),IF(I$80,I$80,1)))</f>
        <v>0</v>
      </c>
      <c r="D240" s="38">
        <f>D$80/IF(B$117="kVA",IF(F$80,F$80,1),IF(B$117="MPAN",IF(E$80,E$80,1),IF(I$80,I$80,1)))</f>
        <v>0</v>
      </c>
      <c r="E240" s="38">
        <f>E$80/IF(B$117="kVA",IF(F$80,F$80,1),IF(B$117="MPAN",IF(E$80,E$80,1),IF(I$80,I$80,1)))</f>
        <v>0</v>
      </c>
      <c r="F240" s="38">
        <f>F$80/IF(B$117="kVA",IF(F$80,F$80,1),IF(B$117="MPAN",IF(E$80,E$80,1),IF(I$80,I$80,1)))</f>
        <v>0</v>
      </c>
      <c r="G240" s="38">
        <f>G$80/IF(B$117="kVA",IF(F$80,F$80,1),IF(B$117="MPAN",IF(E$80,E$80,1),IF(I$80,I$80,1)))</f>
        <v>0</v>
      </c>
      <c r="H240" s="38">
        <f>H$80/IF(B$117="kVA",IF(F$80,F$80,1),IF(B$117="MPAN",IF(E$80,E$80,1),IF(I$80,I$80,1)))</f>
        <v>0</v>
      </c>
      <c r="I240" s="47">
        <f>0.01*'Input'!F$60*('Adjust'!$E$331*E240+'Adjust'!$F$331*F240+'Adjust'!$G$331*G240)+10*('Adjust'!$B$331*B240+'Adjust'!$C$331*C240+'Adjust'!$D$331*D240+'Adjust'!$H$331*H240)</f>
        <v>0</v>
      </c>
      <c r="J240" s="17"/>
    </row>
    <row r="241" spans="1:10">
      <c r="A241" s="29" t="s">
        <v>198</v>
      </c>
      <c r="J241" s="17"/>
    </row>
    <row r="242" spans="1:10">
      <c r="A242" s="4" t="s">
        <v>198</v>
      </c>
      <c r="B242" s="38">
        <f>B$81/IF(B$118="kVA",IF(F$81,F$81,1),IF(B$118="MPAN",IF(E$81,E$81,1),IF(I$81,I$81,1)))</f>
        <v>0</v>
      </c>
      <c r="C242" s="38">
        <f>C$81/IF(B$118="kVA",IF(F$81,F$81,1),IF(B$118="MPAN",IF(E$81,E$81,1),IF(I$81,I$81,1)))</f>
        <v>0</v>
      </c>
      <c r="D242" s="38">
        <f>D$81/IF(B$118="kVA",IF(F$81,F$81,1),IF(B$118="MPAN",IF(E$81,E$81,1),IF(I$81,I$81,1)))</f>
        <v>0</v>
      </c>
      <c r="E242" s="38">
        <f>E$81/IF(B$118="kVA",IF(F$81,F$81,1),IF(B$118="MPAN",IF(E$81,E$81,1),IF(I$81,I$81,1)))</f>
        <v>0</v>
      </c>
      <c r="F242" s="38">
        <f>F$81/IF(B$118="kVA",IF(F$81,F$81,1),IF(B$118="MPAN",IF(E$81,E$81,1),IF(I$81,I$81,1)))</f>
        <v>0</v>
      </c>
      <c r="G242" s="38">
        <f>G$81/IF(B$118="kVA",IF(F$81,F$81,1),IF(B$118="MPAN",IF(E$81,E$81,1),IF(I$81,I$81,1)))</f>
        <v>0</v>
      </c>
      <c r="H242" s="38">
        <f>H$81/IF(B$118="kVA",IF(F$81,F$81,1),IF(B$118="MPAN",IF(E$81,E$81,1),IF(I$81,I$81,1)))</f>
        <v>0</v>
      </c>
      <c r="I242" s="47">
        <f>0.01*'Input'!F$60*('Adjust'!$E$333*E242+'Adjust'!$F$333*F242+'Adjust'!$G$333*G242)+10*('Adjust'!$B$333*B242+'Adjust'!$C$333*C242+'Adjust'!$D$333*D242+'Adjust'!$H$333*H242)</f>
        <v>0</v>
      </c>
      <c r="J242" s="17"/>
    </row>
    <row r="243" spans="1:10">
      <c r="A243" s="29" t="s">
        <v>199</v>
      </c>
      <c r="J243" s="17"/>
    </row>
    <row r="244" spans="1:10">
      <c r="A244" s="4" t="s">
        <v>199</v>
      </c>
      <c r="B244" s="38">
        <f>B$82/IF(B$119="kVA",IF(F$82,F$82,1),IF(B$119="MPAN",IF(E$82,E$82,1),IF(I$82,I$82,1)))</f>
        <v>0</v>
      </c>
      <c r="C244" s="38">
        <f>C$82/IF(B$119="kVA",IF(F$82,F$82,1),IF(B$119="MPAN",IF(E$82,E$82,1),IF(I$82,I$82,1)))</f>
        <v>0</v>
      </c>
      <c r="D244" s="38">
        <f>D$82/IF(B$119="kVA",IF(F$82,F$82,1),IF(B$119="MPAN",IF(E$82,E$82,1),IF(I$82,I$82,1)))</f>
        <v>0</v>
      </c>
      <c r="E244" s="38">
        <f>E$82/IF(B$119="kVA",IF(F$82,F$82,1),IF(B$119="MPAN",IF(E$82,E$82,1),IF(I$82,I$82,1)))</f>
        <v>0</v>
      </c>
      <c r="F244" s="38">
        <f>F$82/IF(B$119="kVA",IF(F$82,F$82,1),IF(B$119="MPAN",IF(E$82,E$82,1),IF(I$82,I$82,1)))</f>
        <v>0</v>
      </c>
      <c r="G244" s="38">
        <f>G$82/IF(B$119="kVA",IF(F$82,F$82,1),IF(B$119="MPAN",IF(E$82,E$82,1),IF(I$82,I$82,1)))</f>
        <v>0</v>
      </c>
      <c r="H244" s="38">
        <f>H$82/IF(B$119="kVA",IF(F$82,F$82,1),IF(B$119="MPAN",IF(E$82,E$82,1),IF(I$82,I$82,1)))</f>
        <v>0</v>
      </c>
      <c r="I244" s="47">
        <f>0.01*'Input'!F$60*('Adjust'!$E$335*E244+'Adjust'!$F$335*F244+'Adjust'!$G$335*G244)+10*('Adjust'!$B$335*B244+'Adjust'!$C$335*C244+'Adjust'!$D$335*D244+'Adjust'!$H$335*H244)</f>
        <v>0</v>
      </c>
      <c r="J244" s="17"/>
    </row>
    <row r="245" spans="1:10">
      <c r="A245" s="4" t="s">
        <v>310</v>
      </c>
      <c r="B245" s="38">
        <f>B$82/IF(B$119="kVA",IF(F$82,F$82,1),IF(B$119="MPAN",IF(E$82,E$82,1),IF(I$82,I$82,1)))</f>
        <v>0</v>
      </c>
      <c r="C245" s="38">
        <f>C$82/IF(B$119="kVA",IF(F$82,F$82,1),IF(B$119="MPAN",IF(E$82,E$82,1),IF(I$82,I$82,1)))</f>
        <v>0</v>
      </c>
      <c r="D245" s="38">
        <f>D$82/IF(B$119="kVA",IF(F$82,F$82,1),IF(B$119="MPAN",IF(E$82,E$82,1),IF(I$82,I$82,1)))</f>
        <v>0</v>
      </c>
      <c r="E245" s="38">
        <f>E$82/IF(B$119="kVA",IF(F$82,F$82,1),IF(B$119="MPAN",IF(E$82,E$82,1),IF(I$82,I$82,1)))</f>
        <v>0</v>
      </c>
      <c r="F245" s="38">
        <f>F$82/IF(B$119="kVA",IF(F$82,F$82,1),IF(B$119="MPAN",IF(E$82,E$82,1),IF(I$82,I$82,1)))</f>
        <v>0</v>
      </c>
      <c r="G245" s="38">
        <f>G$82/IF(B$119="kVA",IF(F$82,F$82,1),IF(B$119="MPAN",IF(E$82,E$82,1),IF(I$82,I$82,1)))</f>
        <v>0</v>
      </c>
      <c r="H245" s="38">
        <f>H$82/IF(B$119="kVA",IF(F$82,F$82,1),IF(B$119="MPAN",IF(E$82,E$82,1),IF(I$82,I$82,1)))</f>
        <v>0</v>
      </c>
      <c r="I245" s="47">
        <f>0.01*'Input'!F$60*('Adjust'!$E$336*E245+'Adjust'!$F$336*F245+'Adjust'!$G$336*G245)+10*('Adjust'!$B$336*B245+'Adjust'!$C$336*C245+'Adjust'!$D$336*D245+'Adjust'!$H$336*H245)</f>
        <v>0</v>
      </c>
      <c r="J245" s="17"/>
    </row>
    <row r="246" spans="1:10">
      <c r="A246" s="4" t="s">
        <v>311</v>
      </c>
      <c r="B246" s="38">
        <f>B$82/IF(B$119="kVA",IF(F$82,F$82,1),IF(B$119="MPAN",IF(E$82,E$82,1),IF(I$82,I$82,1)))</f>
        <v>0</v>
      </c>
      <c r="C246" s="38">
        <f>C$82/IF(B$119="kVA",IF(F$82,F$82,1),IF(B$119="MPAN",IF(E$82,E$82,1),IF(I$82,I$82,1)))</f>
        <v>0</v>
      </c>
      <c r="D246" s="38">
        <f>D$82/IF(B$119="kVA",IF(F$82,F$82,1),IF(B$119="MPAN",IF(E$82,E$82,1),IF(I$82,I$82,1)))</f>
        <v>0</v>
      </c>
      <c r="E246" s="38">
        <f>E$82/IF(B$119="kVA",IF(F$82,F$82,1),IF(B$119="MPAN",IF(E$82,E$82,1),IF(I$82,I$82,1)))</f>
        <v>0</v>
      </c>
      <c r="F246" s="38">
        <f>F$82/IF(B$119="kVA",IF(F$82,F$82,1),IF(B$119="MPAN",IF(E$82,E$82,1),IF(I$82,I$82,1)))</f>
        <v>0</v>
      </c>
      <c r="G246" s="38">
        <f>G$82/IF(B$119="kVA",IF(F$82,F$82,1),IF(B$119="MPAN",IF(E$82,E$82,1),IF(I$82,I$82,1)))</f>
        <v>0</v>
      </c>
      <c r="H246" s="38">
        <f>H$82/IF(B$119="kVA",IF(F$82,F$82,1),IF(B$119="MPAN",IF(E$82,E$82,1),IF(I$82,I$82,1)))</f>
        <v>0</v>
      </c>
      <c r="I246" s="47">
        <f>0.01*'Input'!F$60*('Adjust'!$E$337*E246+'Adjust'!$F$337*F246+'Adjust'!$G$337*G246)+10*('Adjust'!$B$337*B246+'Adjust'!$C$337*C246+'Adjust'!$D$337*D246+'Adjust'!$H$337*H246)</f>
        <v>0</v>
      </c>
      <c r="J246" s="17"/>
    </row>
    <row r="247" spans="1:10">
      <c r="A247" s="29" t="s">
        <v>200</v>
      </c>
      <c r="J247" s="17"/>
    </row>
    <row r="248" spans="1:10">
      <c r="A248" s="4" t="s">
        <v>200</v>
      </c>
      <c r="B248" s="38">
        <f>B$83/IF(B$120="kVA",IF(F$83,F$83,1),IF(B$120="MPAN",IF(E$83,E$83,1),IF(I$83,I$83,1)))</f>
        <v>0</v>
      </c>
      <c r="C248" s="38">
        <f>C$83/IF(B$120="kVA",IF(F$83,F$83,1),IF(B$120="MPAN",IF(E$83,E$83,1),IF(I$83,I$83,1)))</f>
        <v>0</v>
      </c>
      <c r="D248" s="38">
        <f>D$83/IF(B$120="kVA",IF(F$83,F$83,1),IF(B$120="MPAN",IF(E$83,E$83,1),IF(I$83,I$83,1)))</f>
        <v>0</v>
      </c>
      <c r="E248" s="38">
        <f>E$83/IF(B$120="kVA",IF(F$83,F$83,1),IF(B$120="MPAN",IF(E$83,E$83,1),IF(I$83,I$83,1)))</f>
        <v>0</v>
      </c>
      <c r="F248" s="38">
        <f>F$83/IF(B$120="kVA",IF(F$83,F$83,1),IF(B$120="MPAN",IF(E$83,E$83,1),IF(I$83,I$83,1)))</f>
        <v>0</v>
      </c>
      <c r="G248" s="38">
        <f>G$83/IF(B$120="kVA",IF(F$83,F$83,1),IF(B$120="MPAN",IF(E$83,E$83,1),IF(I$83,I$83,1)))</f>
        <v>0</v>
      </c>
      <c r="H248" s="38">
        <f>H$83/IF(B$120="kVA",IF(F$83,F$83,1),IF(B$120="MPAN",IF(E$83,E$83,1),IF(I$83,I$83,1)))</f>
        <v>0</v>
      </c>
      <c r="I248" s="47">
        <f>0.01*'Input'!F$60*('Adjust'!$E$339*E248+'Adjust'!$F$339*F248+'Adjust'!$G$339*G248)+10*('Adjust'!$B$339*B248+'Adjust'!$C$339*C248+'Adjust'!$D$339*D248+'Adjust'!$H$339*H248)</f>
        <v>0</v>
      </c>
      <c r="J248" s="17"/>
    </row>
    <row r="249" spans="1:10">
      <c r="A249" s="29" t="s">
        <v>201</v>
      </c>
      <c r="J249" s="17"/>
    </row>
    <row r="250" spans="1:10">
      <c r="A250" s="4" t="s">
        <v>201</v>
      </c>
      <c r="B250" s="38">
        <f>B$84/IF(B$121="kVA",IF(F$84,F$84,1),IF(B$121="MPAN",IF(E$84,E$84,1),IF(I$84,I$84,1)))</f>
        <v>0</v>
      </c>
      <c r="C250" s="38">
        <f>C$84/IF(B$121="kVA",IF(F$84,F$84,1),IF(B$121="MPAN",IF(E$84,E$84,1),IF(I$84,I$84,1)))</f>
        <v>0</v>
      </c>
      <c r="D250" s="38">
        <f>D$84/IF(B$121="kVA",IF(F$84,F$84,1),IF(B$121="MPAN",IF(E$84,E$84,1),IF(I$84,I$84,1)))</f>
        <v>0</v>
      </c>
      <c r="E250" s="38">
        <f>E$84/IF(B$121="kVA",IF(F$84,F$84,1),IF(B$121="MPAN",IF(E$84,E$84,1),IF(I$84,I$84,1)))</f>
        <v>0</v>
      </c>
      <c r="F250" s="38">
        <f>F$84/IF(B$121="kVA",IF(F$84,F$84,1),IF(B$121="MPAN",IF(E$84,E$84,1),IF(I$84,I$84,1)))</f>
        <v>0</v>
      </c>
      <c r="G250" s="38">
        <f>G$84/IF(B$121="kVA",IF(F$84,F$84,1),IF(B$121="MPAN",IF(E$84,E$84,1),IF(I$84,I$84,1)))</f>
        <v>0</v>
      </c>
      <c r="H250" s="38">
        <f>H$84/IF(B$121="kVA",IF(F$84,F$84,1),IF(B$121="MPAN",IF(E$84,E$84,1),IF(I$84,I$84,1)))</f>
        <v>0</v>
      </c>
      <c r="I250" s="47">
        <f>0.01*'Input'!F$60*('Adjust'!$E$341*E250+'Adjust'!$F$341*F250+'Adjust'!$G$341*G250)+10*('Adjust'!$B$341*B250+'Adjust'!$C$341*C250+'Adjust'!$D$341*D250+'Adjust'!$H$341*H250)</f>
        <v>0</v>
      </c>
      <c r="J250" s="17"/>
    </row>
    <row r="251" spans="1:10">
      <c r="A251" s="4" t="s">
        <v>314</v>
      </c>
      <c r="B251" s="38">
        <f>B$84/IF(B$121="kVA",IF(F$84,F$84,1),IF(B$121="MPAN",IF(E$84,E$84,1),IF(I$84,I$84,1)))</f>
        <v>0</v>
      </c>
      <c r="C251" s="38">
        <f>C$84/IF(B$121="kVA",IF(F$84,F$84,1),IF(B$121="MPAN",IF(E$84,E$84,1),IF(I$84,I$84,1)))</f>
        <v>0</v>
      </c>
      <c r="D251" s="38">
        <f>D$84/IF(B$121="kVA",IF(F$84,F$84,1),IF(B$121="MPAN",IF(E$84,E$84,1),IF(I$84,I$84,1)))</f>
        <v>0</v>
      </c>
      <c r="E251" s="38">
        <f>E$84/IF(B$121="kVA",IF(F$84,F$84,1),IF(B$121="MPAN",IF(E$84,E$84,1),IF(I$84,I$84,1)))</f>
        <v>0</v>
      </c>
      <c r="F251" s="38">
        <f>F$84/IF(B$121="kVA",IF(F$84,F$84,1),IF(B$121="MPAN",IF(E$84,E$84,1),IF(I$84,I$84,1)))</f>
        <v>0</v>
      </c>
      <c r="G251" s="38">
        <f>G$84/IF(B$121="kVA",IF(F$84,F$84,1),IF(B$121="MPAN",IF(E$84,E$84,1),IF(I$84,I$84,1)))</f>
        <v>0</v>
      </c>
      <c r="H251" s="38">
        <f>H$84/IF(B$121="kVA",IF(F$84,F$84,1),IF(B$121="MPAN",IF(E$84,E$84,1),IF(I$84,I$84,1)))</f>
        <v>0</v>
      </c>
      <c r="I251" s="47">
        <f>0.01*'Input'!F$60*('Adjust'!$E$342*E251+'Adjust'!$F$342*F251+'Adjust'!$G$342*G251)+10*('Adjust'!$B$342*B251+'Adjust'!$C$342*C251+'Adjust'!$D$342*D251+'Adjust'!$H$342*H251)</f>
        <v>0</v>
      </c>
      <c r="J251" s="17"/>
    </row>
    <row r="252" spans="1:10">
      <c r="A252" s="29" t="s">
        <v>202</v>
      </c>
      <c r="J252" s="17"/>
    </row>
    <row r="253" spans="1:10">
      <c r="A253" s="4" t="s">
        <v>202</v>
      </c>
      <c r="B253" s="38">
        <f>B$85/IF(B$122="kVA",IF(F$85,F$85,1),IF(B$122="MPAN",IF(E$85,E$85,1),IF(I$85,I$85,1)))</f>
        <v>0</v>
      </c>
      <c r="C253" s="38">
        <f>C$85/IF(B$122="kVA",IF(F$85,F$85,1),IF(B$122="MPAN",IF(E$85,E$85,1),IF(I$85,I$85,1)))</f>
        <v>0</v>
      </c>
      <c r="D253" s="38">
        <f>D$85/IF(B$122="kVA",IF(F$85,F$85,1),IF(B$122="MPAN",IF(E$85,E$85,1),IF(I$85,I$85,1)))</f>
        <v>0</v>
      </c>
      <c r="E253" s="38">
        <f>E$85/IF(B$122="kVA",IF(F$85,F$85,1),IF(B$122="MPAN",IF(E$85,E$85,1),IF(I$85,I$85,1)))</f>
        <v>0</v>
      </c>
      <c r="F253" s="38">
        <f>F$85/IF(B$122="kVA",IF(F$85,F$85,1),IF(B$122="MPAN",IF(E$85,E$85,1),IF(I$85,I$85,1)))</f>
        <v>0</v>
      </c>
      <c r="G253" s="38">
        <f>G$85/IF(B$122="kVA",IF(F$85,F$85,1),IF(B$122="MPAN",IF(E$85,E$85,1),IF(I$85,I$85,1)))</f>
        <v>0</v>
      </c>
      <c r="H253" s="38">
        <f>H$85/IF(B$122="kVA",IF(F$85,F$85,1),IF(B$122="MPAN",IF(E$85,E$85,1),IF(I$85,I$85,1)))</f>
        <v>0</v>
      </c>
      <c r="I253" s="47">
        <f>0.01*'Input'!F$60*('Adjust'!$E$344*E253+'Adjust'!$F$344*F253+'Adjust'!$G$344*G253)+10*('Adjust'!$B$344*B253+'Adjust'!$C$344*C253+'Adjust'!$D$344*D253+'Adjust'!$H$344*H253)</f>
        <v>0</v>
      </c>
      <c r="J253" s="17"/>
    </row>
    <row r="254" spans="1:10">
      <c r="A254" s="29" t="s">
        <v>203</v>
      </c>
      <c r="J254" s="17"/>
    </row>
    <row r="255" spans="1:10">
      <c r="A255" s="4" t="s">
        <v>203</v>
      </c>
      <c r="B255" s="38">
        <f>B$86/IF(B$123="kVA",IF(F$86,F$86,1),IF(B$123="MPAN",IF(E$86,E$86,1),IF(I$86,I$86,1)))</f>
        <v>0</v>
      </c>
      <c r="C255" s="38">
        <f>C$86/IF(B$123="kVA",IF(F$86,F$86,1),IF(B$123="MPAN",IF(E$86,E$86,1),IF(I$86,I$86,1)))</f>
        <v>0</v>
      </c>
      <c r="D255" s="38">
        <f>D$86/IF(B$123="kVA",IF(F$86,F$86,1),IF(B$123="MPAN",IF(E$86,E$86,1),IF(I$86,I$86,1)))</f>
        <v>0</v>
      </c>
      <c r="E255" s="38">
        <f>E$86/IF(B$123="kVA",IF(F$86,F$86,1),IF(B$123="MPAN",IF(E$86,E$86,1),IF(I$86,I$86,1)))</f>
        <v>0</v>
      </c>
      <c r="F255" s="38">
        <f>F$86/IF(B$123="kVA",IF(F$86,F$86,1),IF(B$123="MPAN",IF(E$86,E$86,1),IF(I$86,I$86,1)))</f>
        <v>0</v>
      </c>
      <c r="G255" s="38">
        <f>G$86/IF(B$123="kVA",IF(F$86,F$86,1),IF(B$123="MPAN",IF(E$86,E$86,1),IF(I$86,I$86,1)))</f>
        <v>0</v>
      </c>
      <c r="H255" s="38">
        <f>H$86/IF(B$123="kVA",IF(F$86,F$86,1),IF(B$123="MPAN",IF(E$86,E$86,1),IF(I$86,I$86,1)))</f>
        <v>0</v>
      </c>
      <c r="I255" s="47">
        <f>0.01*'Input'!F$60*('Adjust'!$E$346*E255+'Adjust'!$F$346*F255+'Adjust'!$G$346*G255)+10*('Adjust'!$B$346*B255+'Adjust'!$C$346*C255+'Adjust'!$D$346*D255+'Adjust'!$H$346*H255)</f>
        <v>0</v>
      </c>
      <c r="J255" s="17"/>
    </row>
    <row r="256" spans="1:10">
      <c r="A256" s="4" t="s">
        <v>317</v>
      </c>
      <c r="B256" s="38">
        <f>B$86/IF(B$123="kVA",IF(F$86,F$86,1),IF(B$123="MPAN",IF(E$86,E$86,1),IF(I$86,I$86,1)))</f>
        <v>0</v>
      </c>
      <c r="C256" s="38">
        <f>C$86/IF(B$123="kVA",IF(F$86,F$86,1),IF(B$123="MPAN",IF(E$86,E$86,1),IF(I$86,I$86,1)))</f>
        <v>0</v>
      </c>
      <c r="D256" s="38">
        <f>D$86/IF(B$123="kVA",IF(F$86,F$86,1),IF(B$123="MPAN",IF(E$86,E$86,1),IF(I$86,I$86,1)))</f>
        <v>0</v>
      </c>
      <c r="E256" s="38">
        <f>E$86/IF(B$123="kVA",IF(F$86,F$86,1),IF(B$123="MPAN",IF(E$86,E$86,1),IF(I$86,I$86,1)))</f>
        <v>0</v>
      </c>
      <c r="F256" s="38">
        <f>F$86/IF(B$123="kVA",IF(F$86,F$86,1),IF(B$123="MPAN",IF(E$86,E$86,1),IF(I$86,I$86,1)))</f>
        <v>0</v>
      </c>
      <c r="G256" s="38">
        <f>G$86/IF(B$123="kVA",IF(F$86,F$86,1),IF(B$123="MPAN",IF(E$86,E$86,1),IF(I$86,I$86,1)))</f>
        <v>0</v>
      </c>
      <c r="H256" s="38">
        <f>H$86/IF(B$123="kVA",IF(F$86,F$86,1),IF(B$123="MPAN",IF(E$86,E$86,1),IF(I$86,I$86,1)))</f>
        <v>0</v>
      </c>
      <c r="I256" s="47">
        <f>0.01*'Input'!F$60*('Adjust'!$E$347*E256+'Adjust'!$F$347*F256+'Adjust'!$G$347*G256)+10*('Adjust'!$B$347*B256+'Adjust'!$C$347*C256+'Adjust'!$D$347*D256+'Adjust'!$H$347*H256)</f>
        <v>0</v>
      </c>
      <c r="J256" s="17"/>
    </row>
    <row r="257" spans="1:10">
      <c r="A257" s="29" t="s">
        <v>204</v>
      </c>
      <c r="J257" s="17"/>
    </row>
    <row r="258" spans="1:10">
      <c r="A258" s="4" t="s">
        <v>204</v>
      </c>
      <c r="B258" s="38">
        <f>B$87/IF(B$124="kVA",IF(F$87,F$87,1),IF(B$124="MPAN",IF(E$87,E$87,1),IF(I$87,I$87,1)))</f>
        <v>0</v>
      </c>
      <c r="C258" s="38">
        <f>C$87/IF(B$124="kVA",IF(F$87,F$87,1),IF(B$124="MPAN",IF(E$87,E$87,1),IF(I$87,I$87,1)))</f>
        <v>0</v>
      </c>
      <c r="D258" s="38">
        <f>D$87/IF(B$124="kVA",IF(F$87,F$87,1),IF(B$124="MPAN",IF(E$87,E$87,1),IF(I$87,I$87,1)))</f>
        <v>0</v>
      </c>
      <c r="E258" s="38">
        <f>E$87/IF(B$124="kVA",IF(F$87,F$87,1),IF(B$124="MPAN",IF(E$87,E$87,1),IF(I$87,I$87,1)))</f>
        <v>0</v>
      </c>
      <c r="F258" s="38">
        <f>F$87/IF(B$124="kVA",IF(F$87,F$87,1),IF(B$124="MPAN",IF(E$87,E$87,1),IF(I$87,I$87,1)))</f>
        <v>0</v>
      </c>
      <c r="G258" s="38">
        <f>G$87/IF(B$124="kVA",IF(F$87,F$87,1),IF(B$124="MPAN",IF(E$87,E$87,1),IF(I$87,I$87,1)))</f>
        <v>0</v>
      </c>
      <c r="H258" s="38">
        <f>H$87/IF(B$124="kVA",IF(F$87,F$87,1),IF(B$124="MPAN",IF(E$87,E$87,1),IF(I$87,I$87,1)))</f>
        <v>0</v>
      </c>
      <c r="I258" s="47">
        <f>0.01*'Input'!F$60*('Adjust'!$E$349*E258+'Adjust'!$F$349*F258+'Adjust'!$G$349*G258)+10*('Adjust'!$B$349*B258+'Adjust'!$C$349*C258+'Adjust'!$D$349*D258+'Adjust'!$H$349*H258)</f>
        <v>0</v>
      </c>
      <c r="J258" s="17"/>
    </row>
    <row r="259" spans="1:10">
      <c r="A259" s="29" t="s">
        <v>212</v>
      </c>
      <c r="J259" s="17"/>
    </row>
    <row r="260" spans="1:10">
      <c r="A260" s="4" t="s">
        <v>212</v>
      </c>
      <c r="B260" s="38">
        <f>B$88/IF(B$125="kVA",IF(F$88,F$88,1),IF(B$125="MPAN",IF(E$88,E$88,1),IF(I$88,I$88,1)))</f>
        <v>0</v>
      </c>
      <c r="C260" s="38">
        <f>C$88/IF(B$125="kVA",IF(F$88,F$88,1),IF(B$125="MPAN",IF(E$88,E$88,1),IF(I$88,I$88,1)))</f>
        <v>0</v>
      </c>
      <c r="D260" s="38">
        <f>D$88/IF(B$125="kVA",IF(F$88,F$88,1),IF(B$125="MPAN",IF(E$88,E$88,1),IF(I$88,I$88,1)))</f>
        <v>0</v>
      </c>
      <c r="E260" s="38">
        <f>E$88/IF(B$125="kVA",IF(F$88,F$88,1),IF(B$125="MPAN",IF(E$88,E$88,1),IF(I$88,I$88,1)))</f>
        <v>0</v>
      </c>
      <c r="F260" s="38">
        <f>F$88/IF(B$125="kVA",IF(F$88,F$88,1),IF(B$125="MPAN",IF(E$88,E$88,1),IF(I$88,I$88,1)))</f>
        <v>0</v>
      </c>
      <c r="G260" s="38">
        <f>G$88/IF(B$125="kVA",IF(F$88,F$88,1),IF(B$125="MPAN",IF(E$88,E$88,1),IF(I$88,I$88,1)))</f>
        <v>0</v>
      </c>
      <c r="H260" s="38">
        <f>H$88/IF(B$125="kVA",IF(F$88,F$88,1),IF(B$125="MPAN",IF(E$88,E$88,1),IF(I$88,I$88,1)))</f>
        <v>0</v>
      </c>
      <c r="I260" s="47">
        <f>0.01*'Input'!F$60*('Adjust'!$E$351*E260+'Adjust'!$F$351*F260+'Adjust'!$G$351*G260)+10*('Adjust'!$B$351*B260+'Adjust'!$C$351*C260+'Adjust'!$D$351*D260+'Adjust'!$H$351*H260)</f>
        <v>0</v>
      </c>
      <c r="J260" s="17"/>
    </row>
    <row r="261" spans="1:10">
      <c r="A261" s="4" t="s">
        <v>320</v>
      </c>
      <c r="B261" s="38">
        <f>B$88/IF(B$125="kVA",IF(F$88,F$88,1),IF(B$125="MPAN",IF(E$88,E$88,1),IF(I$88,I$88,1)))</f>
        <v>0</v>
      </c>
      <c r="C261" s="38">
        <f>C$88/IF(B$125="kVA",IF(F$88,F$88,1),IF(B$125="MPAN",IF(E$88,E$88,1),IF(I$88,I$88,1)))</f>
        <v>0</v>
      </c>
      <c r="D261" s="38">
        <f>D$88/IF(B$125="kVA",IF(F$88,F$88,1),IF(B$125="MPAN",IF(E$88,E$88,1),IF(I$88,I$88,1)))</f>
        <v>0</v>
      </c>
      <c r="E261" s="38">
        <f>E$88/IF(B$125="kVA",IF(F$88,F$88,1),IF(B$125="MPAN",IF(E$88,E$88,1),IF(I$88,I$88,1)))</f>
        <v>0</v>
      </c>
      <c r="F261" s="38">
        <f>F$88/IF(B$125="kVA",IF(F$88,F$88,1),IF(B$125="MPAN",IF(E$88,E$88,1),IF(I$88,I$88,1)))</f>
        <v>0</v>
      </c>
      <c r="G261" s="38">
        <f>G$88/IF(B$125="kVA",IF(F$88,F$88,1),IF(B$125="MPAN",IF(E$88,E$88,1),IF(I$88,I$88,1)))</f>
        <v>0</v>
      </c>
      <c r="H261" s="38">
        <f>H$88/IF(B$125="kVA",IF(F$88,F$88,1),IF(B$125="MPAN",IF(E$88,E$88,1),IF(I$88,I$88,1)))</f>
        <v>0</v>
      </c>
      <c r="I261" s="47">
        <f>0.01*'Input'!F$60*('Adjust'!$E$352*E261+'Adjust'!$F$352*F261+'Adjust'!$G$352*G261)+10*('Adjust'!$B$352*B261+'Adjust'!$C$352*C261+'Adjust'!$D$352*D261+'Adjust'!$H$352*H261)</f>
        <v>0</v>
      </c>
      <c r="J261" s="17"/>
    </row>
    <row r="262" spans="1:10">
      <c r="A262" s="29" t="s">
        <v>213</v>
      </c>
      <c r="J262" s="17"/>
    </row>
    <row r="263" spans="1:10">
      <c r="A263" s="4" t="s">
        <v>213</v>
      </c>
      <c r="B263" s="38">
        <f>B$89/IF(B$126="kVA",IF(F$89,F$89,1),IF(B$126="MPAN",IF(E$89,E$89,1),IF(I$89,I$89,1)))</f>
        <v>0</v>
      </c>
      <c r="C263" s="38">
        <f>C$89/IF(B$126="kVA",IF(F$89,F$89,1),IF(B$126="MPAN",IF(E$89,E$89,1),IF(I$89,I$89,1)))</f>
        <v>0</v>
      </c>
      <c r="D263" s="38">
        <f>D$89/IF(B$126="kVA",IF(F$89,F$89,1),IF(B$126="MPAN",IF(E$89,E$89,1),IF(I$89,I$89,1)))</f>
        <v>0</v>
      </c>
      <c r="E263" s="38">
        <f>E$89/IF(B$126="kVA",IF(F$89,F$89,1),IF(B$126="MPAN",IF(E$89,E$89,1),IF(I$89,I$89,1)))</f>
        <v>0</v>
      </c>
      <c r="F263" s="38">
        <f>F$89/IF(B$126="kVA",IF(F$89,F$89,1),IF(B$126="MPAN",IF(E$89,E$89,1),IF(I$89,I$89,1)))</f>
        <v>0</v>
      </c>
      <c r="G263" s="38">
        <f>G$89/IF(B$126="kVA",IF(F$89,F$89,1),IF(B$126="MPAN",IF(E$89,E$89,1),IF(I$89,I$89,1)))</f>
        <v>0</v>
      </c>
      <c r="H263" s="38">
        <f>H$89/IF(B$126="kVA",IF(F$89,F$89,1),IF(B$126="MPAN",IF(E$89,E$89,1),IF(I$89,I$89,1)))</f>
        <v>0</v>
      </c>
      <c r="I263" s="47">
        <f>0.01*'Input'!F$60*('Adjust'!$E$354*E263+'Adjust'!$F$354*F263+'Adjust'!$G$354*G263)+10*('Adjust'!$B$354*B263+'Adjust'!$C$354*C263+'Adjust'!$D$354*D263+'Adjust'!$H$354*H263)</f>
        <v>0</v>
      </c>
      <c r="J263" s="17"/>
    </row>
    <row r="264" spans="1:10">
      <c r="A264" s="29" t="s">
        <v>214</v>
      </c>
      <c r="J264" s="17"/>
    </row>
    <row r="265" spans="1:10">
      <c r="A265" s="4" t="s">
        <v>214</v>
      </c>
      <c r="B265" s="38">
        <f>B$90/IF(B$127="kVA",IF(F$90,F$90,1),IF(B$127="MPAN",IF(E$90,E$90,1),IF(I$90,I$90,1)))</f>
        <v>0</v>
      </c>
      <c r="C265" s="38">
        <f>C$90/IF(B$127="kVA",IF(F$90,F$90,1),IF(B$127="MPAN",IF(E$90,E$90,1),IF(I$90,I$90,1)))</f>
        <v>0</v>
      </c>
      <c r="D265" s="38">
        <f>D$90/IF(B$127="kVA",IF(F$90,F$90,1),IF(B$127="MPAN",IF(E$90,E$90,1),IF(I$90,I$90,1)))</f>
        <v>0</v>
      </c>
      <c r="E265" s="38">
        <f>E$90/IF(B$127="kVA",IF(F$90,F$90,1),IF(B$127="MPAN",IF(E$90,E$90,1),IF(I$90,I$90,1)))</f>
        <v>0</v>
      </c>
      <c r="F265" s="38">
        <f>F$90/IF(B$127="kVA",IF(F$90,F$90,1),IF(B$127="MPAN",IF(E$90,E$90,1),IF(I$90,I$90,1)))</f>
        <v>0</v>
      </c>
      <c r="G265" s="38">
        <f>G$90/IF(B$127="kVA",IF(F$90,F$90,1),IF(B$127="MPAN",IF(E$90,E$90,1),IF(I$90,I$90,1)))</f>
        <v>0</v>
      </c>
      <c r="H265" s="38">
        <f>H$90/IF(B$127="kVA",IF(F$90,F$90,1),IF(B$127="MPAN",IF(E$90,E$90,1),IF(I$90,I$90,1)))</f>
        <v>0</v>
      </c>
      <c r="I265" s="47">
        <f>0.01*'Input'!F$60*('Adjust'!$E$356*E265+'Adjust'!$F$356*F265+'Adjust'!$G$356*G265)+10*('Adjust'!$B$356*B265+'Adjust'!$C$356*C265+'Adjust'!$D$356*D265+'Adjust'!$H$356*H265)</f>
        <v>0</v>
      </c>
      <c r="J265" s="17"/>
    </row>
    <row r="266" spans="1:10">
      <c r="A266" s="4" t="s">
        <v>323</v>
      </c>
      <c r="B266" s="38">
        <f>B$90/IF(B$127="kVA",IF(F$90,F$90,1),IF(B$127="MPAN",IF(E$90,E$90,1),IF(I$90,I$90,1)))</f>
        <v>0</v>
      </c>
      <c r="C266" s="38">
        <f>C$90/IF(B$127="kVA",IF(F$90,F$90,1),IF(B$127="MPAN",IF(E$90,E$90,1),IF(I$90,I$90,1)))</f>
        <v>0</v>
      </c>
      <c r="D266" s="38">
        <f>D$90/IF(B$127="kVA",IF(F$90,F$90,1),IF(B$127="MPAN",IF(E$90,E$90,1),IF(I$90,I$90,1)))</f>
        <v>0</v>
      </c>
      <c r="E266" s="38">
        <f>E$90/IF(B$127="kVA",IF(F$90,F$90,1),IF(B$127="MPAN",IF(E$90,E$90,1),IF(I$90,I$90,1)))</f>
        <v>0</v>
      </c>
      <c r="F266" s="38">
        <f>F$90/IF(B$127="kVA",IF(F$90,F$90,1),IF(B$127="MPAN",IF(E$90,E$90,1),IF(I$90,I$90,1)))</f>
        <v>0</v>
      </c>
      <c r="G266" s="38">
        <f>G$90/IF(B$127="kVA",IF(F$90,F$90,1),IF(B$127="MPAN",IF(E$90,E$90,1),IF(I$90,I$90,1)))</f>
        <v>0</v>
      </c>
      <c r="H266" s="38">
        <f>H$90/IF(B$127="kVA",IF(F$90,F$90,1),IF(B$127="MPAN",IF(E$90,E$90,1),IF(I$90,I$90,1)))</f>
        <v>0</v>
      </c>
      <c r="I266" s="47">
        <f>0.01*'Input'!F$60*('Adjust'!$E$357*E266+'Adjust'!$F$357*F266+'Adjust'!$G$357*G266)+10*('Adjust'!$B$357*B266+'Adjust'!$C$357*C266+'Adjust'!$D$357*D266+'Adjust'!$H$357*H266)</f>
        <v>0</v>
      </c>
      <c r="J266" s="17"/>
    </row>
    <row r="267" spans="1:10">
      <c r="A267" s="29" t="s">
        <v>215</v>
      </c>
      <c r="J267" s="17"/>
    </row>
    <row r="268" spans="1:10">
      <c r="A268" s="4" t="s">
        <v>215</v>
      </c>
      <c r="B268" s="38">
        <f>B$91/IF(B$128="kVA",IF(F$91,F$91,1),IF(B$128="MPAN",IF(E$91,E$91,1),IF(I$91,I$91,1)))</f>
        <v>0</v>
      </c>
      <c r="C268" s="38">
        <f>C$91/IF(B$128="kVA",IF(F$91,F$91,1),IF(B$128="MPAN",IF(E$91,E$91,1),IF(I$91,I$91,1)))</f>
        <v>0</v>
      </c>
      <c r="D268" s="38">
        <f>D$91/IF(B$128="kVA",IF(F$91,F$91,1),IF(B$128="MPAN",IF(E$91,E$91,1),IF(I$91,I$91,1)))</f>
        <v>0</v>
      </c>
      <c r="E268" s="38">
        <f>E$91/IF(B$128="kVA",IF(F$91,F$91,1),IF(B$128="MPAN",IF(E$91,E$91,1),IF(I$91,I$91,1)))</f>
        <v>0</v>
      </c>
      <c r="F268" s="38">
        <f>F$91/IF(B$128="kVA",IF(F$91,F$91,1),IF(B$128="MPAN",IF(E$91,E$91,1),IF(I$91,I$91,1)))</f>
        <v>0</v>
      </c>
      <c r="G268" s="38">
        <f>G$91/IF(B$128="kVA",IF(F$91,F$91,1),IF(B$128="MPAN",IF(E$91,E$91,1),IF(I$91,I$91,1)))</f>
        <v>0</v>
      </c>
      <c r="H268" s="38">
        <f>H$91/IF(B$128="kVA",IF(F$91,F$91,1),IF(B$128="MPAN",IF(E$91,E$91,1),IF(I$91,I$91,1)))</f>
        <v>0</v>
      </c>
      <c r="I268" s="47">
        <f>0.01*'Input'!F$60*('Adjust'!$E$359*E268+'Adjust'!$F$359*F268+'Adjust'!$G$359*G268)+10*('Adjust'!$B$359*B268+'Adjust'!$C$359*C268+'Adjust'!$D$359*D268+'Adjust'!$H$359*H268)</f>
        <v>0</v>
      </c>
      <c r="J268" s="17"/>
    </row>
    <row r="270" spans="1:10" ht="21" customHeight="1">
      <c r="A270" s="1" t="s">
        <v>1673</v>
      </c>
    </row>
    <row r="271" spans="1:10">
      <c r="A271" s="3" t="s">
        <v>383</v>
      </c>
    </row>
    <row r="272" spans="1:10">
      <c r="A272" s="33" t="s">
        <v>1674</v>
      </c>
    </row>
    <row r="273" spans="1:3">
      <c r="A273" s="3" t="s">
        <v>669</v>
      </c>
    </row>
    <row r="275" spans="1:3">
      <c r="B275" s="15" t="s">
        <v>1675</v>
      </c>
    </row>
    <row r="276" spans="1:3">
      <c r="A276" s="4" t="s">
        <v>250</v>
      </c>
      <c r="B276" s="49">
        <f>I$162</f>
        <v>0</v>
      </c>
      <c r="C276" s="17"/>
    </row>
    <row r="277" spans="1:3">
      <c r="A277" s="4" t="s">
        <v>253</v>
      </c>
      <c r="B277" s="49">
        <f>I$166</f>
        <v>0</v>
      </c>
      <c r="C277" s="17"/>
    </row>
    <row r="278" spans="1:3">
      <c r="A278" s="4" t="s">
        <v>256</v>
      </c>
      <c r="B278" s="49">
        <f>I$170</f>
        <v>0</v>
      </c>
      <c r="C278" s="17"/>
    </row>
    <row r="279" spans="1:3">
      <c r="A279" s="4" t="s">
        <v>259</v>
      </c>
      <c r="B279" s="49">
        <f>I$174</f>
        <v>0</v>
      </c>
      <c r="C279" s="17"/>
    </row>
    <row r="280" spans="1:3">
      <c r="A280" s="4" t="s">
        <v>262</v>
      </c>
      <c r="B280" s="49">
        <f>I$178</f>
        <v>0</v>
      </c>
      <c r="C280" s="17"/>
    </row>
    <row r="281" spans="1:3">
      <c r="A281" s="4" t="s">
        <v>265</v>
      </c>
      <c r="B281" s="49">
        <f>I$182</f>
        <v>0</v>
      </c>
      <c r="C281" s="17"/>
    </row>
    <row r="282" spans="1:3">
      <c r="A282" s="4" t="s">
        <v>268</v>
      </c>
      <c r="B282" s="49">
        <f>I$186</f>
        <v>0</v>
      </c>
      <c r="C282" s="17"/>
    </row>
    <row r="283" spans="1:3">
      <c r="A283" s="4" t="s">
        <v>273</v>
      </c>
      <c r="B283" s="49">
        <f>I$194</f>
        <v>0</v>
      </c>
      <c r="C283" s="17"/>
    </row>
    <row r="284" spans="1:3">
      <c r="A284" s="4" t="s">
        <v>276</v>
      </c>
      <c r="B284" s="49">
        <f>I$198</f>
        <v>0</v>
      </c>
      <c r="C284" s="17"/>
    </row>
    <row r="285" spans="1:3">
      <c r="A285" s="4" t="s">
        <v>279</v>
      </c>
      <c r="B285" s="49">
        <f>I$202</f>
        <v>0</v>
      </c>
      <c r="C285" s="17"/>
    </row>
    <row r="286" spans="1:3">
      <c r="A286" s="4" t="s">
        <v>1676</v>
      </c>
      <c r="B286" s="21"/>
      <c r="C286" s="17"/>
    </row>
    <row r="287" spans="1:3">
      <c r="A287" s="4" t="s">
        <v>1676</v>
      </c>
      <c r="B287" s="21"/>
      <c r="C287" s="17"/>
    </row>
    <row r="288" spans="1:3">
      <c r="A288" s="4" t="s">
        <v>286</v>
      </c>
      <c r="B288" s="49">
        <f>I$212</f>
        <v>0</v>
      </c>
      <c r="C288" s="17"/>
    </row>
    <row r="289" spans="1:3">
      <c r="A289" s="4" t="s">
        <v>289</v>
      </c>
      <c r="B289" s="49">
        <f>I$216</f>
        <v>0</v>
      </c>
      <c r="C289" s="17"/>
    </row>
    <row r="290" spans="1:3">
      <c r="A290" s="4" t="s">
        <v>292</v>
      </c>
      <c r="B290" s="49">
        <f>I$220</f>
        <v>0</v>
      </c>
      <c r="C290" s="17"/>
    </row>
    <row r="291" spans="1:3">
      <c r="A291" s="4" t="s">
        <v>295</v>
      </c>
      <c r="B291" s="49">
        <f>I$224</f>
        <v>0</v>
      </c>
      <c r="C291" s="17"/>
    </row>
    <row r="292" spans="1:3">
      <c r="A292" s="4" t="s">
        <v>298</v>
      </c>
      <c r="B292" s="49">
        <f>I$228</f>
        <v>0</v>
      </c>
      <c r="C292" s="17"/>
    </row>
    <row r="293" spans="1:3">
      <c r="A293" s="4" t="s">
        <v>301</v>
      </c>
      <c r="B293" s="49">
        <f>I$232</f>
        <v>0</v>
      </c>
      <c r="C293" s="17"/>
    </row>
    <row r="294" spans="1:3">
      <c r="A294" s="4" t="s">
        <v>1676</v>
      </c>
      <c r="B294" s="21"/>
      <c r="C294" s="17"/>
    </row>
    <row r="295" spans="1:3">
      <c r="A295" s="4" t="s">
        <v>306</v>
      </c>
      <c r="B295" s="49">
        <f>I$239</f>
        <v>0</v>
      </c>
      <c r="C295" s="17"/>
    </row>
    <row r="296" spans="1:3">
      <c r="A296" s="4" t="s">
        <v>310</v>
      </c>
      <c r="B296" s="49">
        <f>I$245</f>
        <v>0</v>
      </c>
      <c r="C296" s="17"/>
    </row>
    <row r="297" spans="1:3">
      <c r="A297" s="4" t="s">
        <v>1676</v>
      </c>
      <c r="B297" s="21"/>
      <c r="C297" s="17"/>
    </row>
    <row r="298" spans="1:3">
      <c r="A298" s="4" t="s">
        <v>1676</v>
      </c>
      <c r="B298" s="21"/>
      <c r="C298" s="17"/>
    </row>
    <row r="299" spans="1:3">
      <c r="A299" s="4" t="s">
        <v>1676</v>
      </c>
      <c r="B299" s="21"/>
      <c r="C299" s="17"/>
    </row>
    <row r="300" spans="1:3">
      <c r="A300" s="4" t="s">
        <v>1676</v>
      </c>
      <c r="B300" s="21"/>
      <c r="C300" s="17"/>
    </row>
    <row r="302" spans="1:3" ht="21" customHeight="1">
      <c r="A302" s="1" t="s">
        <v>1677</v>
      </c>
    </row>
    <row r="303" spans="1:3">
      <c r="A303" s="3" t="s">
        <v>383</v>
      </c>
    </row>
    <row r="304" spans="1:3">
      <c r="A304" s="33" t="s">
        <v>1674</v>
      </c>
    </row>
    <row r="305" spans="1:3">
      <c r="A305" s="3" t="s">
        <v>669</v>
      </c>
    </row>
    <row r="307" spans="1:3">
      <c r="B307" s="15" t="s">
        <v>1678</v>
      </c>
    </row>
    <row r="308" spans="1:3">
      <c r="A308" s="4" t="s">
        <v>251</v>
      </c>
      <c r="B308" s="49">
        <f>I$163</f>
        <v>0</v>
      </c>
      <c r="C308" s="17"/>
    </row>
    <row r="309" spans="1:3">
      <c r="A309" s="4" t="s">
        <v>254</v>
      </c>
      <c r="B309" s="49">
        <f>I$167</f>
        <v>0</v>
      </c>
      <c r="C309" s="17"/>
    </row>
    <row r="310" spans="1:3">
      <c r="A310" s="4" t="s">
        <v>257</v>
      </c>
      <c r="B310" s="49">
        <f>I$171</f>
        <v>0</v>
      </c>
      <c r="C310" s="17"/>
    </row>
    <row r="311" spans="1:3">
      <c r="A311" s="4" t="s">
        <v>260</v>
      </c>
      <c r="B311" s="49">
        <f>I$175</f>
        <v>0</v>
      </c>
      <c r="C311" s="17"/>
    </row>
    <row r="312" spans="1:3">
      <c r="A312" s="4" t="s">
        <v>263</v>
      </c>
      <c r="B312" s="49">
        <f>I$179</f>
        <v>0</v>
      </c>
      <c r="C312" s="17"/>
    </row>
    <row r="313" spans="1:3">
      <c r="A313" s="4" t="s">
        <v>266</v>
      </c>
      <c r="B313" s="49">
        <f>I$183</f>
        <v>0</v>
      </c>
      <c r="C313" s="17"/>
    </row>
    <row r="314" spans="1:3">
      <c r="A314" s="4" t="s">
        <v>269</v>
      </c>
      <c r="B314" s="49">
        <f>I$187</f>
        <v>0</v>
      </c>
      <c r="C314" s="17"/>
    </row>
    <row r="315" spans="1:3">
      <c r="A315" s="4" t="s">
        <v>274</v>
      </c>
      <c r="B315" s="49">
        <f>I$195</f>
        <v>0</v>
      </c>
      <c r="C315" s="17"/>
    </row>
    <row r="316" spans="1:3">
      <c r="A316" s="4" t="s">
        <v>277</v>
      </c>
      <c r="B316" s="49">
        <f>I$199</f>
        <v>0</v>
      </c>
      <c r="C316" s="17"/>
    </row>
    <row r="317" spans="1:3">
      <c r="A317" s="4" t="s">
        <v>280</v>
      </c>
      <c r="B317" s="49">
        <f>I$203</f>
        <v>0</v>
      </c>
      <c r="C317" s="17"/>
    </row>
    <row r="318" spans="1:3">
      <c r="A318" s="4" t="s">
        <v>282</v>
      </c>
      <c r="B318" s="49">
        <f>I$206</f>
        <v>0</v>
      </c>
      <c r="C318" s="17"/>
    </row>
    <row r="319" spans="1:3">
      <c r="A319" s="4" t="s">
        <v>284</v>
      </c>
      <c r="B319" s="49">
        <f>I$209</f>
        <v>0</v>
      </c>
      <c r="C319" s="17"/>
    </row>
    <row r="320" spans="1:3">
      <c r="A320" s="4" t="s">
        <v>287</v>
      </c>
      <c r="B320" s="49">
        <f>I$213</f>
        <v>0</v>
      </c>
      <c r="C320" s="17"/>
    </row>
    <row r="321" spans="1:3">
      <c r="A321" s="4" t="s">
        <v>290</v>
      </c>
      <c r="B321" s="49">
        <f>I$217</f>
        <v>0</v>
      </c>
      <c r="C321" s="17"/>
    </row>
    <row r="322" spans="1:3">
      <c r="A322" s="4" t="s">
        <v>293</v>
      </c>
      <c r="B322" s="49">
        <f>I$221</f>
        <v>0</v>
      </c>
      <c r="C322" s="17"/>
    </row>
    <row r="323" spans="1:3">
      <c r="A323" s="4" t="s">
        <v>296</v>
      </c>
      <c r="B323" s="49">
        <f>I$225</f>
        <v>0</v>
      </c>
      <c r="C323" s="17"/>
    </row>
    <row r="324" spans="1:3">
      <c r="A324" s="4" t="s">
        <v>299</v>
      </c>
      <c r="B324" s="49">
        <f>I$229</f>
        <v>0</v>
      </c>
      <c r="C324" s="17"/>
    </row>
    <row r="325" spans="1:3">
      <c r="A325" s="4" t="s">
        <v>302</v>
      </c>
      <c r="B325" s="49">
        <f>I$233</f>
        <v>0</v>
      </c>
      <c r="C325" s="17"/>
    </row>
    <row r="326" spans="1:3">
      <c r="A326" s="4" t="s">
        <v>304</v>
      </c>
      <c r="B326" s="49">
        <f>I$236</f>
        <v>0</v>
      </c>
      <c r="C326" s="17"/>
    </row>
    <row r="327" spans="1:3">
      <c r="A327" s="4" t="s">
        <v>307</v>
      </c>
      <c r="B327" s="49">
        <f>I$240</f>
        <v>0</v>
      </c>
      <c r="C327" s="17"/>
    </row>
    <row r="328" spans="1:3">
      <c r="A328" s="4" t="s">
        <v>311</v>
      </c>
      <c r="B328" s="49">
        <f>I$246</f>
        <v>0</v>
      </c>
      <c r="C328" s="17"/>
    </row>
    <row r="329" spans="1:3">
      <c r="A329" s="4" t="s">
        <v>314</v>
      </c>
      <c r="B329" s="49">
        <f>I$251</f>
        <v>0</v>
      </c>
      <c r="C329" s="17"/>
    </row>
    <row r="330" spans="1:3">
      <c r="A330" s="4" t="s">
        <v>317</v>
      </c>
      <c r="B330" s="49">
        <f>I$256</f>
        <v>0</v>
      </c>
      <c r="C330" s="17"/>
    </row>
    <row r="331" spans="1:3">
      <c r="A331" s="4" t="s">
        <v>320</v>
      </c>
      <c r="B331" s="49">
        <f>I$261</f>
        <v>0</v>
      </c>
      <c r="C331" s="17"/>
    </row>
    <row r="332" spans="1:3">
      <c r="A332" s="4" t="s">
        <v>323</v>
      </c>
      <c r="B332" s="49">
        <f>I$266</f>
        <v>0</v>
      </c>
      <c r="C332" s="17"/>
    </row>
  </sheetData>
  <sheetProtection sheet="1" objects="1" scenarios="1"/>
  <hyperlinks>
    <hyperlink ref="A6" location="'Input'!B394" display="x1 = 1201. Current revenues if known (£) (in Current tariff information)"/>
    <hyperlink ref="A7" location="'Input'!F59" display="x2 = 1010. Days in the charging year (in Financial and general assumptions)"/>
    <hyperlink ref="A8" location="'Input'!F394" display="x3 = 1201. Current Fixed charge p/MPAN/day (in Current tariff information)"/>
    <hyperlink ref="A9" location="'Input'!E193" display="x4 = 1053. MPANs by tariff (in Volume forecasts for the charging year)"/>
    <hyperlink ref="A10" location="'Input'!G394" display="x5 = 1201. Current Capacity charge p/kVA/day (in Current tariff information)"/>
    <hyperlink ref="A11" location="'Input'!F193" display="x6 = 1053. Import capacity (kVA) by tariff (in Volume forecasts for the charging year)"/>
    <hyperlink ref="A12" location="'Input'!H394" display="x7 = 1201. Current Exceeded capacity charge p/kVA/day (in Current tariff information)"/>
    <hyperlink ref="A13" location="'Input'!G193" display="x8 = 1053. Exceeded capacity (kVA) by tariff (in Volume forecasts for the charging year)"/>
    <hyperlink ref="A14" location="'Input'!C394" display="x9 = 1201. Current Unit rate 1 p/kWh (in Current tariff information)"/>
    <hyperlink ref="A15" location="'Input'!B193" display="x10 = 1053. Rate 1 units (MWh) by tariff (in Volume forecasts for the charging year)"/>
    <hyperlink ref="A16" location="'Input'!D394" display="x11 = 1201. Current Unit rate 2 p/kWh (in Current tariff information)"/>
    <hyperlink ref="A17" location="'Input'!C193" display="x12 = 1053. Rate 2 units (MWh) by tariff (in Volume forecasts for the charging year)"/>
    <hyperlink ref="A18" location="'Input'!E394" display="x13 = 1201. Current Unit rate 3 p/kWh (in Current tariff information)"/>
    <hyperlink ref="A19" location="'Input'!D193" display="x14 = 1053. Rate 3 units (MWh) by tariff (in Volume forecasts for the charging year)"/>
    <hyperlink ref="A20" location="'Input'!I394" display="x15 = 1201. Current Reactive power charge p/kVArh (in Current tariff information)"/>
    <hyperlink ref="A21" location="'Input'!H193" display="x16 = 1053. Reactive power units (MVArh) by tariff (in Volume forecasts for the charging year)"/>
    <hyperlink ref="A47" location="'Input'!B193" display="x1 = 1053. Rate 1 units (MWh) by tariff (in Volume forecasts for the charging year)"/>
    <hyperlink ref="A48" location="'Input'!C193" display="x2 = 1053. Rate 2 units (MWh) by tariff (in Volume forecasts for the charging year)"/>
    <hyperlink ref="A49" location="'Input'!D193" display="x3 = 1053. Rate 3 units (MWh) by tariff (in Volume forecasts for the charging year)"/>
    <hyperlink ref="A50" location="'Input'!E193" display="x4 = 1053. MPANs by tariff (in Volume forecasts for the charging year)"/>
    <hyperlink ref="A51" location="'Input'!F193" display="x5 = 1053. Import capacity (kVA) by tariff (in Volume forecasts for the charging year)"/>
    <hyperlink ref="A52" location="'Input'!G193" display="x6 = 1053. Exceeded capacity (kVA) by tariff (in Volume forecasts for the charging year)"/>
    <hyperlink ref="A53" location="'Input'!H193" display="x7 = 1053. Reactive power units (MVArh) by tariff (in Volume forecasts for the charging year)"/>
    <hyperlink ref="A54" location="'Summary'!B47" display="x8 = 3802. All units (MWh) (in Revenue summary)"/>
    <hyperlink ref="A132" location="'CData'!B58" display="x1 = 4002. Rate 1 units (MWh) by tariff (in Volume forecasts for the charging year) (in All-the-way volumes)"/>
    <hyperlink ref="A133" location="'CData'!B95" display="x2 = 4003. Normalised to"/>
    <hyperlink ref="A134" location="'CData'!F58" display="x3 = 4002. Import capacity (kVA) by tariff (in Volume forecasts for the charging year) (in All-the-way volumes)"/>
    <hyperlink ref="A135" location="'CData'!E58" display="x4 = 4002. MPANs by tariff (in Volume forecasts for the charging year) (in All-the-way volumes)"/>
    <hyperlink ref="A136" location="'CData'!I58" display="x5 = 4002. All units (MWh) (in Revenue summary) (in All-the-way volumes)"/>
    <hyperlink ref="A137" location="'CData'!C58" display="x6 = 4002. Rate 2 units (MWh) by tariff (in Volume forecasts for the charging year) (in All-the-way volumes)"/>
    <hyperlink ref="A138" location="'CData'!D58" display="x7 = 4002. Rate 3 units (MWh) by tariff (in Volume forecasts for the charging year) (in All-the-way volumes)"/>
    <hyperlink ref="A139" location="'CData'!G58" display="x8 = 4002. Exceeded capacity (kVA) by tariff (in Volume forecasts for the charging year) (in All-the-way volumes)"/>
    <hyperlink ref="A140" location="'CData'!H58" display="x9 = 4002. Reactive power units (MVArh) by tariff (in Volume forecasts for the charging year) (in All-the-way volumes)"/>
    <hyperlink ref="A141" location="'Input'!F59" display="x10 = 1010. Days in the charging year (in Financial and general assumptions)"/>
    <hyperlink ref="A142" location="'Adjust'!E250" display="x11 = 3607. Fixed charge p/MPAN/day (in Tariffs)"/>
    <hyperlink ref="A143" location="'CData'!E159" display="x12 = Normalised MPANs (in Normalised volumes for comparisons)"/>
    <hyperlink ref="A144" location="'Adjust'!F250" display="x13 = 3607. Capacity charge p/kVA/day (in Tariffs)"/>
    <hyperlink ref="A145" location="'CData'!F159" display="x14 = Normalised Import capacity (kVA) (in Normalised volumes for comparisons)"/>
    <hyperlink ref="A146" location="'Adjust'!G250" display="x15 = 3607. Exceeded capacity charge p/kVA/day (in Tariffs)"/>
    <hyperlink ref="A147" location="'CData'!G159" display="x16 = Normalised Exceeded capacity (kVA) (in Normalised volumes for comparisons)"/>
    <hyperlink ref="A148" location="'Adjust'!B250" display="x17 = 3607. Unit rate 1 p/kWh (in Tariffs)"/>
    <hyperlink ref="A149" location="'CData'!B159" display="x18 = Normalised Rate 1 units (MWh) (in Normalised volumes for comparisons)"/>
    <hyperlink ref="A150" location="'Adjust'!C250" display="x19 = 3607. Unit rate 2 p/kWh (in Tariffs)"/>
    <hyperlink ref="A151" location="'CData'!C159" display="x20 = Normalised Rate 2 units (MWh) (in Normalised volumes for comparisons)"/>
    <hyperlink ref="A152" location="'Adjust'!D250" display="x21 = 3607. Unit rate 3 p/kWh (in Tariffs)"/>
    <hyperlink ref="A153" location="'CData'!D159" display="x22 = Normalised Rate 3 units (MWh) (in Normalised volumes for comparisons)"/>
    <hyperlink ref="A154" location="'Adjust'!H250" display="x23 = 3607. Reactive power charge p/kVArh (in Tariffs)"/>
    <hyperlink ref="A155" location="'CData'!H159" display="x24 = Normalised Reactive power units (MVArh) (in Normalised volumes for comparisons)"/>
    <hyperlink ref="A272" location="'CData'!I159" display="x1 = 4004. Normalised revenues (£) (in Normalised volumes for comparisons)"/>
    <hyperlink ref="A304" location="'CData'!I159" display="x1 = 4004. Normalised revenues (£) (in Normalised volumes for comparison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16.7109375" customWidth="1"/>
  </cols>
  <sheetData>
    <row r="1" spans="1:5" ht="21" customHeight="1">
      <c r="A1" s="1" t="str">
        <f>"Tariff comparisons"&amp;" for "&amp;'Input'!B7&amp;" in "&amp;'Input'!C7&amp;" ("&amp;'Input'!D7&amp;")"</f>
        <v>Not calculated: open in spreadsheet app and allow calculations</v>
      </c>
    </row>
    <row r="2" spans="1:5">
      <c r="A2" s="3" t="s">
        <v>1485</v>
      </c>
    </row>
    <row r="4" spans="1:5" ht="21" customHeight="1">
      <c r="A4" s="1" t="s">
        <v>1679</v>
      </c>
    </row>
    <row r="5" spans="1:5">
      <c r="A5" s="3" t="s">
        <v>383</v>
      </c>
    </row>
    <row r="6" spans="1:5">
      <c r="A6" s="33" t="s">
        <v>1680</v>
      </c>
    </row>
    <row r="7" spans="1:5">
      <c r="A7" s="33" t="s">
        <v>1681</v>
      </c>
    </row>
    <row r="8" spans="1:5">
      <c r="A8" s="33" t="s">
        <v>1682</v>
      </c>
    </row>
    <row r="9" spans="1:5">
      <c r="A9" s="33" t="s">
        <v>1497</v>
      </c>
    </row>
    <row r="10" spans="1:5">
      <c r="A10" s="34" t="s">
        <v>386</v>
      </c>
      <c r="B10" s="34" t="s">
        <v>516</v>
      </c>
      <c r="C10" s="34" t="s">
        <v>516</v>
      </c>
      <c r="D10" s="34" t="s">
        <v>445</v>
      </c>
    </row>
    <row r="11" spans="1:5">
      <c r="A11" s="34" t="s">
        <v>389</v>
      </c>
      <c r="B11" s="34" t="s">
        <v>1683</v>
      </c>
      <c r="C11" s="34" t="s">
        <v>1684</v>
      </c>
      <c r="D11" s="34" t="s">
        <v>1053</v>
      </c>
    </row>
    <row r="13" spans="1:5">
      <c r="B13" s="15" t="s">
        <v>1685</v>
      </c>
      <c r="C13" s="15" t="s">
        <v>1686</v>
      </c>
      <c r="D13" s="15" t="s">
        <v>245</v>
      </c>
    </row>
    <row r="14" spans="1:5">
      <c r="A14" s="4" t="s">
        <v>185</v>
      </c>
      <c r="B14" s="50">
        <f>IF('CData'!B25,'Summary'!D$49/'CData'!B25-1,"")</f>
        <v>0</v>
      </c>
      <c r="C14" s="51">
        <f>('Summary'!D$49-'CData'!B25)/IF('Summary'!B$49,'Summary'!B$49,1)/10</f>
        <v>0</v>
      </c>
      <c r="D14" s="45">
        <f>'Input'!E$195</f>
        <v>0</v>
      </c>
      <c r="E14" s="17"/>
    </row>
    <row r="15" spans="1:5">
      <c r="A15" s="4" t="s">
        <v>186</v>
      </c>
      <c r="B15" s="50">
        <f>IF('CData'!B26,'Summary'!D$53/'CData'!B26-1,"")</f>
        <v>0</v>
      </c>
      <c r="C15" s="51">
        <f>('Summary'!D$53-'CData'!B26)/IF('Summary'!B$53,'Summary'!B$53,1)/10</f>
        <v>0</v>
      </c>
      <c r="D15" s="45">
        <f>'Input'!E$199</f>
        <v>0</v>
      </c>
      <c r="E15" s="17"/>
    </row>
    <row r="16" spans="1:5">
      <c r="A16" s="4" t="s">
        <v>231</v>
      </c>
      <c r="B16" s="50">
        <f>IF('CData'!B27,'Summary'!D$57/'CData'!B27-1,"")</f>
        <v>0</v>
      </c>
      <c r="C16" s="51">
        <f>('Summary'!D$57-'CData'!B27)/IF('Summary'!B$57,'Summary'!B$57,1)/10</f>
        <v>0</v>
      </c>
      <c r="D16" s="45">
        <f>'Input'!E$203</f>
        <v>0</v>
      </c>
      <c r="E16" s="17"/>
    </row>
    <row r="17" spans="1:5">
      <c r="A17" s="4" t="s">
        <v>187</v>
      </c>
      <c r="B17" s="50">
        <f>IF('CData'!B28,'Summary'!D$61/'CData'!B28-1,"")</f>
        <v>0</v>
      </c>
      <c r="C17" s="51">
        <f>('Summary'!D$61-'CData'!B28)/IF('Summary'!B$61,'Summary'!B$61,1)/10</f>
        <v>0</v>
      </c>
      <c r="D17" s="45">
        <f>'Input'!E$207</f>
        <v>0</v>
      </c>
      <c r="E17" s="17"/>
    </row>
    <row r="18" spans="1:5">
      <c r="A18" s="4" t="s">
        <v>188</v>
      </c>
      <c r="B18" s="50">
        <f>IF('CData'!B29,'Summary'!D$65/'CData'!B29-1,"")</f>
        <v>0</v>
      </c>
      <c r="C18" s="51">
        <f>('Summary'!D$65-'CData'!B29)/IF('Summary'!B$65,'Summary'!B$65,1)/10</f>
        <v>0</v>
      </c>
      <c r="D18" s="45">
        <f>'Input'!E$211</f>
        <v>0</v>
      </c>
      <c r="E18" s="17"/>
    </row>
    <row r="19" spans="1:5">
      <c r="A19" s="4" t="s">
        <v>232</v>
      </c>
      <c r="B19" s="50">
        <f>IF('CData'!B30,'Summary'!D$69/'CData'!B30-1,"")</f>
        <v>0</v>
      </c>
      <c r="C19" s="51">
        <f>('Summary'!D$69-'CData'!B30)/IF('Summary'!B$69,'Summary'!B$69,1)/10</f>
        <v>0</v>
      </c>
      <c r="D19" s="45">
        <f>'Input'!E$215</f>
        <v>0</v>
      </c>
      <c r="E19" s="17"/>
    </row>
    <row r="20" spans="1:5">
      <c r="A20" s="4" t="s">
        <v>189</v>
      </c>
      <c r="B20" s="50">
        <f>IF('CData'!B31,'Summary'!D$73/'CData'!B31-1,"")</f>
        <v>0</v>
      </c>
      <c r="C20" s="51">
        <f>('Summary'!D$73-'CData'!B31)/IF('Summary'!B$73,'Summary'!B$73,1)/10</f>
        <v>0</v>
      </c>
      <c r="D20" s="45">
        <f>'Input'!E$219</f>
        <v>0</v>
      </c>
      <c r="E20" s="17"/>
    </row>
    <row r="21" spans="1:5">
      <c r="A21" s="4" t="s">
        <v>190</v>
      </c>
      <c r="B21" s="50">
        <f>IF('CData'!B32,'Summary'!D$77/'CData'!B32-1,"")</f>
        <v>0</v>
      </c>
      <c r="C21" s="51">
        <f>('Summary'!D$77-'CData'!B32)/IF('Summary'!B$77,'Summary'!B$77,1)/10</f>
        <v>0</v>
      </c>
      <c r="D21" s="45">
        <f>'Input'!E$223</f>
        <v>0</v>
      </c>
      <c r="E21" s="17"/>
    </row>
    <row r="22" spans="1:5">
      <c r="A22" s="4" t="s">
        <v>210</v>
      </c>
      <c r="B22" s="50">
        <f>IF('CData'!B33,'Summary'!D$79/'CData'!B33-1,"")</f>
        <v>0</v>
      </c>
      <c r="C22" s="51">
        <f>('Summary'!D$79-'CData'!B33)/IF('Summary'!B$79,'Summary'!B$79,1)/10</f>
        <v>0</v>
      </c>
      <c r="D22" s="45">
        <f>'Input'!E$225</f>
        <v>0</v>
      </c>
      <c r="E22" s="17"/>
    </row>
    <row r="23" spans="1:5">
      <c r="A23" s="4" t="s">
        <v>191</v>
      </c>
      <c r="B23" s="50">
        <f>IF('CData'!B34,'Summary'!D$81/'CData'!B34-1,"")</f>
        <v>0</v>
      </c>
      <c r="C23" s="51">
        <f>('Summary'!D$81-'CData'!B34)/IF('Summary'!B$81,'Summary'!B$81,1)/10</f>
        <v>0</v>
      </c>
      <c r="D23" s="45">
        <f>'Input'!E$227</f>
        <v>0</v>
      </c>
      <c r="E23" s="17"/>
    </row>
    <row r="24" spans="1:5">
      <c r="A24" s="4" t="s">
        <v>192</v>
      </c>
      <c r="B24" s="50">
        <f>IF('CData'!B35,'Summary'!D$85/'CData'!B35-1,"")</f>
        <v>0</v>
      </c>
      <c r="C24" s="51">
        <f>('Summary'!D$85-'CData'!B35)/IF('Summary'!B$85,'Summary'!B$85,1)/10</f>
        <v>0</v>
      </c>
      <c r="D24" s="45">
        <f>'Input'!E$231</f>
        <v>0</v>
      </c>
      <c r="E24" s="17"/>
    </row>
    <row r="25" spans="1:5">
      <c r="A25" s="4" t="s">
        <v>193</v>
      </c>
      <c r="B25" s="50">
        <f>IF('CData'!B36,'Summary'!D$89/'CData'!B36-1,"")</f>
        <v>0</v>
      </c>
      <c r="C25" s="51">
        <f>('Summary'!D$89-'CData'!B36)/IF('Summary'!B$89,'Summary'!B$89,1)/10</f>
        <v>0</v>
      </c>
      <c r="D25" s="45">
        <f>'Input'!E$235</f>
        <v>0</v>
      </c>
      <c r="E25" s="17"/>
    </row>
    <row r="26" spans="1:5">
      <c r="A26" s="4" t="s">
        <v>194</v>
      </c>
      <c r="B26" s="50">
        <f>IF('CData'!B37,'Summary'!D$93/'CData'!B37-1,"")</f>
        <v>0</v>
      </c>
      <c r="C26" s="51">
        <f>('Summary'!D$93-'CData'!B37)/IF('Summary'!B$93,'Summary'!B$93,1)/10</f>
        <v>0</v>
      </c>
      <c r="D26" s="45">
        <f>'Input'!E$239</f>
        <v>0</v>
      </c>
      <c r="E26" s="17"/>
    </row>
    <row r="27" spans="1:5">
      <c r="A27" s="4" t="s">
        <v>211</v>
      </c>
      <c r="B27" s="50">
        <f>IF('CData'!B38,'Summary'!D$96/'CData'!B38-1,"")</f>
        <v>0</v>
      </c>
      <c r="C27" s="51">
        <f>('Summary'!D$96-'CData'!B38)/IF('Summary'!B$96,'Summary'!B$96,1)/10</f>
        <v>0</v>
      </c>
      <c r="D27" s="45">
        <f>'Input'!E$242</f>
        <v>0</v>
      </c>
      <c r="E27" s="17"/>
    </row>
    <row r="28" spans="1:5">
      <c r="A28" s="4" t="s">
        <v>233</v>
      </c>
      <c r="B28" s="50">
        <f>IF('CData'!B39,'Summary'!D$99/'CData'!B39-1,"")</f>
        <v>0</v>
      </c>
      <c r="C28" s="51">
        <f>('Summary'!D$99-'CData'!B39)/IF('Summary'!B$99,'Summary'!B$99,1)/10</f>
        <v>0</v>
      </c>
      <c r="D28" s="45">
        <f>'Input'!E$245</f>
        <v>0</v>
      </c>
      <c r="E28" s="17"/>
    </row>
    <row r="29" spans="1:5">
      <c r="A29" s="4" t="s">
        <v>234</v>
      </c>
      <c r="B29" s="50">
        <f>IF('CData'!B40,'Summary'!D$103/'CData'!B40-1,"")</f>
        <v>0</v>
      </c>
      <c r="C29" s="51">
        <f>('Summary'!D$103-'CData'!B40)/IF('Summary'!B$103,'Summary'!B$103,1)/10</f>
        <v>0</v>
      </c>
      <c r="D29" s="45">
        <f>'Input'!E$249</f>
        <v>0</v>
      </c>
      <c r="E29" s="17"/>
    </row>
    <row r="30" spans="1:5">
      <c r="A30" s="4" t="s">
        <v>235</v>
      </c>
      <c r="B30" s="50">
        <f>IF('CData'!B41,'Summary'!D$107/'CData'!B41-1,"")</f>
        <v>0</v>
      </c>
      <c r="C30" s="51">
        <f>('Summary'!D$107-'CData'!B41)/IF('Summary'!B$107,'Summary'!B$107,1)/10</f>
        <v>0</v>
      </c>
      <c r="D30" s="45">
        <f>'Input'!E$253</f>
        <v>0</v>
      </c>
      <c r="E30" s="17"/>
    </row>
    <row r="31" spans="1:5">
      <c r="A31" s="4" t="s">
        <v>236</v>
      </c>
      <c r="B31" s="50">
        <f>IF('CData'!B42,'Summary'!D$111/'CData'!B42-1,"")</f>
        <v>0</v>
      </c>
      <c r="C31" s="51">
        <f>('Summary'!D$111-'CData'!B42)/IF('Summary'!B$111,'Summary'!B$111,1)/10</f>
        <v>0</v>
      </c>
      <c r="D31" s="45">
        <f>'Input'!E$257</f>
        <v>0</v>
      </c>
      <c r="E31" s="17"/>
    </row>
    <row r="32" spans="1:5">
      <c r="A32" s="4" t="s">
        <v>237</v>
      </c>
      <c r="B32" s="50">
        <f>IF('CData'!B43,'Summary'!D$115/'CData'!B43-1,"")</f>
        <v>0</v>
      </c>
      <c r="C32" s="51">
        <f>('Summary'!D$115-'CData'!B43)/IF('Summary'!B$115,'Summary'!B$115,1)/10</f>
        <v>0</v>
      </c>
      <c r="D32" s="45">
        <f>'Input'!E$261</f>
        <v>0</v>
      </c>
      <c r="E32" s="17"/>
    </row>
    <row r="34" spans="1:6" ht="21" customHeight="1">
      <c r="A34" s="1" t="s">
        <v>1687</v>
      </c>
    </row>
    <row r="35" spans="1:6">
      <c r="A35" s="3" t="s">
        <v>383</v>
      </c>
    </row>
    <row r="36" spans="1:6">
      <c r="A36" s="33" t="s">
        <v>1688</v>
      </c>
    </row>
    <row r="37" spans="1:6">
      <c r="A37" s="33" t="s">
        <v>1689</v>
      </c>
    </row>
    <row r="38" spans="1:6">
      <c r="A38" s="33" t="s">
        <v>1690</v>
      </c>
    </row>
    <row r="39" spans="1:6">
      <c r="A39" s="33" t="s">
        <v>1691</v>
      </c>
    </row>
    <row r="40" spans="1:6">
      <c r="A40" s="33" t="s">
        <v>1692</v>
      </c>
    </row>
    <row r="41" spans="1:6">
      <c r="A41" s="34" t="s">
        <v>386</v>
      </c>
      <c r="B41" s="34" t="s">
        <v>445</v>
      </c>
      <c r="C41" s="34" t="s">
        <v>445</v>
      </c>
      <c r="D41" s="34" t="s">
        <v>516</v>
      </c>
      <c r="E41" s="34" t="s">
        <v>516</v>
      </c>
    </row>
    <row r="42" spans="1:6">
      <c r="A42" s="34" t="s">
        <v>389</v>
      </c>
      <c r="B42" s="34" t="s">
        <v>1476</v>
      </c>
      <c r="C42" s="34" t="s">
        <v>448</v>
      </c>
      <c r="D42" s="34" t="s">
        <v>1693</v>
      </c>
      <c r="E42" s="34" t="s">
        <v>1694</v>
      </c>
    </row>
    <row r="44" spans="1:6">
      <c r="B44" s="15" t="s">
        <v>1629</v>
      </c>
      <c r="C44" s="15" t="s">
        <v>1695</v>
      </c>
      <c r="D44" s="15" t="s">
        <v>1696</v>
      </c>
      <c r="E44" s="15" t="s">
        <v>1697</v>
      </c>
    </row>
    <row r="45" spans="1:6">
      <c r="A45" s="4" t="s">
        <v>185</v>
      </c>
      <c r="B45" s="28">
        <f>'CData'!B$96</f>
        <v>0</v>
      </c>
      <c r="C45" s="47">
        <f>'CData'!I$161</f>
        <v>0</v>
      </c>
      <c r="D45" s="47">
        <f>IF('CData'!B276,C45-'CData'!B276,"")</f>
        <v>0</v>
      </c>
      <c r="E45" s="47">
        <f>IF('CData'!B308,C45-'CData'!B308,"")</f>
        <v>0</v>
      </c>
      <c r="F45" s="17"/>
    </row>
    <row r="46" spans="1:6">
      <c r="A46" s="4" t="s">
        <v>186</v>
      </c>
      <c r="B46" s="28">
        <f>'CData'!B$97</f>
        <v>0</v>
      </c>
      <c r="C46" s="47">
        <f>'CData'!I$165</f>
        <v>0</v>
      </c>
      <c r="D46" s="47">
        <f>IF('CData'!B277,C46-'CData'!B277,"")</f>
        <v>0</v>
      </c>
      <c r="E46" s="47">
        <f>IF('CData'!B309,C46-'CData'!B309,"")</f>
        <v>0</v>
      </c>
      <c r="F46" s="17"/>
    </row>
    <row r="47" spans="1:6">
      <c r="A47" s="4" t="s">
        <v>231</v>
      </c>
      <c r="B47" s="28">
        <f>'CData'!B$98</f>
        <v>0</v>
      </c>
      <c r="C47" s="47">
        <f>'CData'!I$169</f>
        <v>0</v>
      </c>
      <c r="D47" s="47">
        <f>IF('CData'!B278,C47-'CData'!B278,"")</f>
        <v>0</v>
      </c>
      <c r="E47" s="47">
        <f>IF('CData'!B310,C47-'CData'!B310,"")</f>
        <v>0</v>
      </c>
      <c r="F47" s="17"/>
    </row>
    <row r="48" spans="1:6">
      <c r="A48" s="4" t="s">
        <v>187</v>
      </c>
      <c r="B48" s="28">
        <f>'CData'!B$99</f>
        <v>0</v>
      </c>
      <c r="C48" s="47">
        <f>'CData'!I$173</f>
        <v>0</v>
      </c>
      <c r="D48" s="47">
        <f>IF('CData'!B279,C48-'CData'!B279,"")</f>
        <v>0</v>
      </c>
      <c r="E48" s="47">
        <f>IF('CData'!B311,C48-'CData'!B311,"")</f>
        <v>0</v>
      </c>
      <c r="F48" s="17"/>
    </row>
    <row r="49" spans="1:6">
      <c r="A49" s="4" t="s">
        <v>188</v>
      </c>
      <c r="B49" s="28">
        <f>'CData'!B$100</f>
        <v>0</v>
      </c>
      <c r="C49" s="47">
        <f>'CData'!I$177</f>
        <v>0</v>
      </c>
      <c r="D49" s="47">
        <f>IF('CData'!B280,C49-'CData'!B280,"")</f>
        <v>0</v>
      </c>
      <c r="E49" s="47">
        <f>IF('CData'!B312,C49-'CData'!B312,"")</f>
        <v>0</v>
      </c>
      <c r="F49" s="17"/>
    </row>
    <row r="50" spans="1:6">
      <c r="A50" s="4" t="s">
        <v>232</v>
      </c>
      <c r="B50" s="28">
        <f>'CData'!B$101</f>
        <v>0</v>
      </c>
      <c r="C50" s="47">
        <f>'CData'!I$181</f>
        <v>0</v>
      </c>
      <c r="D50" s="47">
        <f>IF('CData'!B281,C50-'CData'!B281,"")</f>
        <v>0</v>
      </c>
      <c r="E50" s="47">
        <f>IF('CData'!B313,C50-'CData'!B313,"")</f>
        <v>0</v>
      </c>
      <c r="F50" s="17"/>
    </row>
    <row r="51" spans="1:6">
      <c r="A51" s="4" t="s">
        <v>189</v>
      </c>
      <c r="B51" s="28">
        <f>'CData'!B$102</f>
        <v>0</v>
      </c>
      <c r="C51" s="47">
        <f>'CData'!I$185</f>
        <v>0</v>
      </c>
      <c r="D51" s="47">
        <f>IF('CData'!B282,C51-'CData'!B282,"")</f>
        <v>0</v>
      </c>
      <c r="E51" s="47">
        <f>IF('CData'!B314,C51-'CData'!B314,"")</f>
        <v>0</v>
      </c>
      <c r="F51" s="17"/>
    </row>
    <row r="52" spans="1:6">
      <c r="A52" s="4" t="s">
        <v>191</v>
      </c>
      <c r="B52" s="28">
        <f>'CData'!B$105</f>
        <v>0</v>
      </c>
      <c r="C52" s="47">
        <f>'CData'!I$193</f>
        <v>0</v>
      </c>
      <c r="D52" s="47">
        <f>IF('CData'!B283,C52-'CData'!B283,"")</f>
        <v>0</v>
      </c>
      <c r="E52" s="47">
        <f>IF('CData'!B315,C52-'CData'!B315,"")</f>
        <v>0</v>
      </c>
      <c r="F52" s="17"/>
    </row>
    <row r="53" spans="1:6">
      <c r="A53" s="4" t="s">
        <v>192</v>
      </c>
      <c r="B53" s="28">
        <f>'CData'!B$106</f>
        <v>0</v>
      </c>
      <c r="C53" s="47">
        <f>'CData'!I$197</f>
        <v>0</v>
      </c>
      <c r="D53" s="47">
        <f>IF('CData'!B284,C53-'CData'!B284,"")</f>
        <v>0</v>
      </c>
      <c r="E53" s="47">
        <f>IF('CData'!B316,C53-'CData'!B316,"")</f>
        <v>0</v>
      </c>
      <c r="F53" s="17"/>
    </row>
    <row r="54" spans="1:6">
      <c r="A54" s="4" t="s">
        <v>193</v>
      </c>
      <c r="B54" s="28">
        <f>'CData'!B$107</f>
        <v>0</v>
      </c>
      <c r="C54" s="47">
        <f>'CData'!I$201</f>
        <v>0</v>
      </c>
      <c r="D54" s="47">
        <f>IF('CData'!B285,C54-'CData'!B285,"")</f>
        <v>0</v>
      </c>
      <c r="E54" s="47">
        <f>IF('CData'!B317,C54-'CData'!B317,"")</f>
        <v>0</v>
      </c>
      <c r="F54" s="17"/>
    </row>
    <row r="55" spans="1:6">
      <c r="A55" s="4" t="s">
        <v>194</v>
      </c>
      <c r="B55" s="28">
        <f>'CData'!B$108</f>
        <v>0</v>
      </c>
      <c r="C55" s="47">
        <f>'CData'!I$205</f>
        <v>0</v>
      </c>
      <c r="D55" s="21"/>
      <c r="E55" s="47">
        <f>IF('CData'!B318,C55-'CData'!B318,"")</f>
        <v>0</v>
      </c>
      <c r="F55" s="17"/>
    </row>
    <row r="56" spans="1:6">
      <c r="A56" s="4" t="s">
        <v>211</v>
      </c>
      <c r="B56" s="28">
        <f>'CData'!B$109</f>
        <v>0</v>
      </c>
      <c r="C56" s="47">
        <f>'CData'!I$208</f>
        <v>0</v>
      </c>
      <c r="D56" s="21"/>
      <c r="E56" s="47">
        <f>IF('CData'!B319,C56-'CData'!B319,"")</f>
        <v>0</v>
      </c>
      <c r="F56" s="17"/>
    </row>
    <row r="57" spans="1:6">
      <c r="A57" s="4" t="s">
        <v>233</v>
      </c>
      <c r="B57" s="28">
        <f>'CData'!B$110</f>
        <v>0</v>
      </c>
      <c r="C57" s="47">
        <f>'CData'!I$211</f>
        <v>0</v>
      </c>
      <c r="D57" s="47">
        <f>IF('CData'!B288,C57-'CData'!B288,"")</f>
        <v>0</v>
      </c>
      <c r="E57" s="47">
        <f>IF('CData'!B320,C57-'CData'!B320,"")</f>
        <v>0</v>
      </c>
      <c r="F57" s="17"/>
    </row>
    <row r="58" spans="1:6">
      <c r="A58" s="4" t="s">
        <v>234</v>
      </c>
      <c r="B58" s="28">
        <f>'CData'!B$111</f>
        <v>0</v>
      </c>
      <c r="C58" s="47">
        <f>'CData'!I$215</f>
        <v>0</v>
      </c>
      <c r="D58" s="47">
        <f>IF('CData'!B289,C58-'CData'!B289,"")</f>
        <v>0</v>
      </c>
      <c r="E58" s="47">
        <f>IF('CData'!B321,C58-'CData'!B321,"")</f>
        <v>0</v>
      </c>
      <c r="F58" s="17"/>
    </row>
    <row r="59" spans="1:6">
      <c r="A59" s="4" t="s">
        <v>235</v>
      </c>
      <c r="B59" s="28">
        <f>'CData'!B$112</f>
        <v>0</v>
      </c>
      <c r="C59" s="47">
        <f>'CData'!I$219</f>
        <v>0</v>
      </c>
      <c r="D59" s="47">
        <f>IF('CData'!B290,C59-'CData'!B290,"")</f>
        <v>0</v>
      </c>
      <c r="E59" s="47">
        <f>IF('CData'!B322,C59-'CData'!B322,"")</f>
        <v>0</v>
      </c>
      <c r="F59" s="17"/>
    </row>
    <row r="60" spans="1:6">
      <c r="A60" s="4" t="s">
        <v>236</v>
      </c>
      <c r="B60" s="28">
        <f>'CData'!B$113</f>
        <v>0</v>
      </c>
      <c r="C60" s="47">
        <f>'CData'!I$223</f>
        <v>0</v>
      </c>
      <c r="D60" s="47">
        <f>IF('CData'!B291,C60-'CData'!B291,"")</f>
        <v>0</v>
      </c>
      <c r="E60" s="47">
        <f>IF('CData'!B323,C60-'CData'!B323,"")</f>
        <v>0</v>
      </c>
      <c r="F60" s="17"/>
    </row>
    <row r="61" spans="1:6">
      <c r="A61" s="4" t="s">
        <v>237</v>
      </c>
      <c r="B61" s="28">
        <f>'CData'!B$114</f>
        <v>0</v>
      </c>
      <c r="C61" s="47">
        <f>'CData'!I$227</f>
        <v>0</v>
      </c>
      <c r="D61" s="47">
        <f>IF('CData'!B292,C61-'CData'!B292,"")</f>
        <v>0</v>
      </c>
      <c r="E61" s="47">
        <f>IF('CData'!B324,C61-'CData'!B324,"")</f>
        <v>0</v>
      </c>
      <c r="F61" s="17"/>
    </row>
    <row r="62" spans="1:6">
      <c r="A62" s="4" t="s">
        <v>195</v>
      </c>
      <c r="B62" s="28">
        <f>'CData'!B$115</f>
        <v>0</v>
      </c>
      <c r="C62" s="47">
        <f>'CData'!I$231</f>
        <v>0</v>
      </c>
      <c r="D62" s="47">
        <f>IF('CData'!B293,C62-'CData'!B293,"")</f>
        <v>0</v>
      </c>
      <c r="E62" s="47">
        <f>IF('CData'!B325,C62-'CData'!B325,"")</f>
        <v>0</v>
      </c>
      <c r="F62" s="17"/>
    </row>
    <row r="63" spans="1:6">
      <c r="A63" s="4" t="s">
        <v>196</v>
      </c>
      <c r="B63" s="28">
        <f>'CData'!B$116</f>
        <v>0</v>
      </c>
      <c r="C63" s="47">
        <f>'CData'!I$235</f>
        <v>0</v>
      </c>
      <c r="D63" s="21"/>
      <c r="E63" s="47">
        <f>IF('CData'!B326,C63-'CData'!B326,"")</f>
        <v>0</v>
      </c>
      <c r="F63" s="17"/>
    </row>
    <row r="64" spans="1:6">
      <c r="A64" s="4" t="s">
        <v>197</v>
      </c>
      <c r="B64" s="28">
        <f>'CData'!B$117</f>
        <v>0</v>
      </c>
      <c r="C64" s="47">
        <f>'CData'!I$238</f>
        <v>0</v>
      </c>
      <c r="D64" s="47">
        <f>IF('CData'!B295,C64-'CData'!B295,"")</f>
        <v>0</v>
      </c>
      <c r="E64" s="47">
        <f>IF('CData'!B327,C64-'CData'!B327,"")</f>
        <v>0</v>
      </c>
      <c r="F64" s="17"/>
    </row>
    <row r="65" spans="1:6">
      <c r="A65" s="4" t="s">
        <v>199</v>
      </c>
      <c r="B65" s="28">
        <f>'CData'!B$119</f>
        <v>0</v>
      </c>
      <c r="C65" s="47">
        <f>'CData'!I$244</f>
        <v>0</v>
      </c>
      <c r="D65" s="47">
        <f>IF('CData'!B296,C65-'CData'!B296,"")</f>
        <v>0</v>
      </c>
      <c r="E65" s="47">
        <f>IF('CData'!B328,C65-'CData'!B328,"")</f>
        <v>0</v>
      </c>
      <c r="F65" s="17"/>
    </row>
    <row r="66" spans="1:6">
      <c r="A66" s="4" t="s">
        <v>201</v>
      </c>
      <c r="B66" s="28">
        <f>'CData'!B$121</f>
        <v>0</v>
      </c>
      <c r="C66" s="47">
        <f>'CData'!I$250</f>
        <v>0</v>
      </c>
      <c r="D66" s="21"/>
      <c r="E66" s="47">
        <f>IF('CData'!B329,C66-'CData'!B329,"")</f>
        <v>0</v>
      </c>
      <c r="F66" s="17"/>
    </row>
    <row r="67" spans="1:6">
      <c r="A67" s="4" t="s">
        <v>203</v>
      </c>
      <c r="B67" s="28">
        <f>'CData'!B$123</f>
        <v>0</v>
      </c>
      <c r="C67" s="47">
        <f>'CData'!I$255</f>
        <v>0</v>
      </c>
      <c r="D67" s="21"/>
      <c r="E67" s="47">
        <f>IF('CData'!B330,C67-'CData'!B330,"")</f>
        <v>0</v>
      </c>
      <c r="F67" s="17"/>
    </row>
    <row r="68" spans="1:6">
      <c r="A68" s="4" t="s">
        <v>212</v>
      </c>
      <c r="B68" s="28">
        <f>'CData'!B$125</f>
        <v>0</v>
      </c>
      <c r="C68" s="47">
        <f>'CData'!I$260</f>
        <v>0</v>
      </c>
      <c r="D68" s="21"/>
      <c r="E68" s="47">
        <f>IF('CData'!B331,C68-'CData'!B331,"")</f>
        <v>0</v>
      </c>
      <c r="F68" s="17"/>
    </row>
    <row r="69" spans="1:6">
      <c r="A69" s="4" t="s">
        <v>214</v>
      </c>
      <c r="B69" s="28">
        <f>'CData'!B$127</f>
        <v>0</v>
      </c>
      <c r="C69" s="47">
        <f>'CData'!I$265</f>
        <v>0</v>
      </c>
      <c r="D69" s="21"/>
      <c r="E69" s="47">
        <f>IF('CData'!B332,C69-'CData'!B332,"")</f>
        <v>0</v>
      </c>
      <c r="F69" s="17"/>
    </row>
  </sheetData>
  <sheetProtection sheet="1" objects="1" scenarios="1"/>
  <hyperlinks>
    <hyperlink ref="A6" location="'CData'!B24" display="x1 = 4001. Revenues under current tariffs (£)"/>
    <hyperlink ref="A7" location="'Summary'!D47" display="x2 = 3802. Net revenues (£) (in Revenue summary)"/>
    <hyperlink ref="A8" location="'Summary'!B47" display="x3 = 3802. All units (MWh) (in Revenue summary)"/>
    <hyperlink ref="A9" location="'Input'!E193" display="x4 = 1053. MPANs by tariff (in Volume forecasts for the charging year)"/>
    <hyperlink ref="A36" location="'CData'!B95" display="x1 = 4003. Normalised to"/>
    <hyperlink ref="A37" location="'CData'!I159" display="x2 = 4004. Normalised revenues (£) (in Normalised volumes for comparisons)"/>
    <hyperlink ref="A38" location="'CData'!B275" display="x3 = 4005. LDNO LV charges (normalised £)"/>
    <hyperlink ref="A39" location="'CTables'!C44" display="x4 = All-the-way charges (normalised £) (in LDNO margins in use of system charges)"/>
    <hyperlink ref="A40" location="'CData'!B307" display="x5 = 4006. LDNO HV charges (normalised £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0" ht="21" customHeight="1">
      <c r="A1" s="1" t="str">
        <f>"Loss adjustment factors and network use matrices"&amp;" for "&amp;'Input'!B7&amp;" in "&amp;'Input'!C7&amp;" ("&amp;'Input'!D7&amp;")"</f>
        <v>Not calculated: open in spreadsheet app and allow calculations</v>
      </c>
    </row>
    <row r="2" spans="1:10">
      <c r="A2" s="3" t="s">
        <v>380</v>
      </c>
    </row>
    <row r="3" spans="1:10">
      <c r="A3" s="3" t="s">
        <v>381</v>
      </c>
    </row>
    <row r="5" spans="1:10" ht="21" customHeight="1">
      <c r="A5" s="1" t="s">
        <v>382</v>
      </c>
    </row>
    <row r="6" spans="1:10">
      <c r="A6" s="3" t="s">
        <v>383</v>
      </c>
    </row>
    <row r="7" spans="1:10">
      <c r="A7" s="33" t="s">
        <v>384</v>
      </c>
    </row>
    <row r="8" spans="1:10">
      <c r="A8" s="33" t="s">
        <v>385</v>
      </c>
    </row>
    <row r="9" spans="1:10">
      <c r="A9" s="34" t="s">
        <v>386</v>
      </c>
      <c r="B9" s="35" t="s">
        <v>387</v>
      </c>
      <c r="C9" s="35"/>
      <c r="D9" s="35"/>
      <c r="E9" s="35"/>
      <c r="F9" s="35"/>
      <c r="G9" s="35"/>
      <c r="H9" s="35"/>
      <c r="I9" s="34" t="s">
        <v>388</v>
      </c>
    </row>
    <row r="10" spans="1:10">
      <c r="A10" s="34" t="s">
        <v>389</v>
      </c>
      <c r="B10" s="35" t="s">
        <v>390</v>
      </c>
      <c r="C10" s="35"/>
      <c r="D10" s="35"/>
      <c r="E10" s="35"/>
      <c r="F10" s="35"/>
      <c r="G10" s="35"/>
      <c r="H10" s="35"/>
      <c r="I10" s="34" t="s">
        <v>391</v>
      </c>
    </row>
    <row r="12" spans="1:10">
      <c r="B12" s="36" t="s">
        <v>392</v>
      </c>
      <c r="C12" s="36"/>
      <c r="D12" s="36"/>
      <c r="E12" s="36"/>
      <c r="F12" s="36"/>
      <c r="G12" s="36"/>
      <c r="H12" s="36"/>
    </row>
    <row r="13" spans="1:10">
      <c r="B13" s="15" t="s">
        <v>154</v>
      </c>
      <c r="C13" s="15" t="s">
        <v>155</v>
      </c>
      <c r="D13" s="15" t="s">
        <v>156</v>
      </c>
      <c r="E13" s="15" t="s">
        <v>157</v>
      </c>
      <c r="F13" s="15" t="s">
        <v>158</v>
      </c>
      <c r="G13" s="15" t="s">
        <v>159</v>
      </c>
      <c r="H13" s="15" t="s">
        <v>160</v>
      </c>
      <c r="I13" s="15" t="s">
        <v>218</v>
      </c>
    </row>
    <row r="14" spans="1:10">
      <c r="A14" s="4" t="s">
        <v>185</v>
      </c>
      <c r="B14" s="37">
        <v>0</v>
      </c>
      <c r="C14" s="37">
        <v>0</v>
      </c>
      <c r="D14" s="37">
        <v>0</v>
      </c>
      <c r="E14" s="37">
        <v>0</v>
      </c>
      <c r="F14" s="37">
        <v>0</v>
      </c>
      <c r="G14" s="37">
        <v>0</v>
      </c>
      <c r="H14" s="37">
        <v>1</v>
      </c>
      <c r="I14" s="38">
        <f>SUMPRODUCT($B14:$H14,'Input'!$B$156:$H$156)</f>
        <v>0</v>
      </c>
      <c r="J14" s="17"/>
    </row>
    <row r="15" spans="1:10">
      <c r="A15" s="4" t="s">
        <v>186</v>
      </c>
      <c r="B15" s="37">
        <v>0</v>
      </c>
      <c r="C15" s="37">
        <v>0</v>
      </c>
      <c r="D15" s="37">
        <v>0</v>
      </c>
      <c r="E15" s="37">
        <v>0</v>
      </c>
      <c r="F15" s="37">
        <v>0</v>
      </c>
      <c r="G15" s="37">
        <v>0</v>
      </c>
      <c r="H15" s="37">
        <v>1</v>
      </c>
      <c r="I15" s="38">
        <f>SUMPRODUCT($B15:$H15,'Input'!$B$156:$H$156)</f>
        <v>0</v>
      </c>
      <c r="J15" s="17"/>
    </row>
    <row r="16" spans="1:10">
      <c r="A16" s="4" t="s">
        <v>231</v>
      </c>
      <c r="B16" s="37">
        <v>0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  <c r="H16" s="37">
        <v>1</v>
      </c>
      <c r="I16" s="38">
        <f>SUMPRODUCT($B16:$H16,'Input'!$B$156:$H$156)</f>
        <v>0</v>
      </c>
      <c r="J16" s="17"/>
    </row>
    <row r="17" spans="1:10">
      <c r="A17" s="4" t="s">
        <v>187</v>
      </c>
      <c r="B17" s="37">
        <v>0</v>
      </c>
      <c r="C17" s="37">
        <v>0</v>
      </c>
      <c r="D17" s="37">
        <v>0</v>
      </c>
      <c r="E17" s="37">
        <v>0</v>
      </c>
      <c r="F17" s="37">
        <v>0</v>
      </c>
      <c r="G17" s="37">
        <v>0</v>
      </c>
      <c r="H17" s="37">
        <v>1</v>
      </c>
      <c r="I17" s="38">
        <f>SUMPRODUCT($B17:$H17,'Input'!$B$156:$H$156)</f>
        <v>0</v>
      </c>
      <c r="J17" s="17"/>
    </row>
    <row r="18" spans="1:10">
      <c r="A18" s="4" t="s">
        <v>188</v>
      </c>
      <c r="B18" s="37">
        <v>0</v>
      </c>
      <c r="C18" s="37">
        <v>0</v>
      </c>
      <c r="D18" s="37">
        <v>0</v>
      </c>
      <c r="E18" s="37">
        <v>0</v>
      </c>
      <c r="F18" s="37">
        <v>0</v>
      </c>
      <c r="G18" s="37">
        <v>0</v>
      </c>
      <c r="H18" s="37">
        <v>1</v>
      </c>
      <c r="I18" s="38">
        <f>SUMPRODUCT($B18:$H18,'Input'!$B$156:$H$156)</f>
        <v>0</v>
      </c>
      <c r="J18" s="17"/>
    </row>
    <row r="19" spans="1:10">
      <c r="A19" s="4" t="s">
        <v>232</v>
      </c>
      <c r="B19" s="37">
        <v>0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1</v>
      </c>
      <c r="I19" s="38">
        <f>SUMPRODUCT($B19:$H19,'Input'!$B$156:$H$156)</f>
        <v>0</v>
      </c>
      <c r="J19" s="17"/>
    </row>
    <row r="20" spans="1:10">
      <c r="A20" s="4" t="s">
        <v>189</v>
      </c>
      <c r="B20" s="37">
        <v>0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1</v>
      </c>
      <c r="I20" s="38">
        <f>SUMPRODUCT($B20:$H20,'Input'!$B$156:$H$156)</f>
        <v>0</v>
      </c>
      <c r="J20" s="17"/>
    </row>
    <row r="21" spans="1:10">
      <c r="A21" s="4" t="s">
        <v>190</v>
      </c>
      <c r="B21" s="37">
        <v>0</v>
      </c>
      <c r="C21" s="37">
        <v>0</v>
      </c>
      <c r="D21" s="37">
        <v>0</v>
      </c>
      <c r="E21" s="37">
        <v>0</v>
      </c>
      <c r="F21" s="37">
        <v>0</v>
      </c>
      <c r="G21" s="37">
        <v>1</v>
      </c>
      <c r="H21" s="37">
        <v>0</v>
      </c>
      <c r="I21" s="38">
        <f>SUMPRODUCT($B21:$H21,'Input'!$B$156:$H$156)</f>
        <v>0</v>
      </c>
      <c r="J21" s="17"/>
    </row>
    <row r="22" spans="1:10">
      <c r="A22" s="4" t="s">
        <v>210</v>
      </c>
      <c r="B22" s="37">
        <v>0</v>
      </c>
      <c r="C22" s="37">
        <v>0</v>
      </c>
      <c r="D22" s="37">
        <v>0</v>
      </c>
      <c r="E22" s="37">
        <v>0</v>
      </c>
      <c r="F22" s="37">
        <v>1</v>
      </c>
      <c r="G22" s="37">
        <v>0</v>
      </c>
      <c r="H22" s="37">
        <v>0</v>
      </c>
      <c r="I22" s="38">
        <f>SUMPRODUCT($B22:$H22,'Input'!$B$156:$H$156)</f>
        <v>0</v>
      </c>
      <c r="J22" s="17"/>
    </row>
    <row r="23" spans="1:10">
      <c r="A23" s="4" t="s">
        <v>191</v>
      </c>
      <c r="B23" s="37">
        <v>0</v>
      </c>
      <c r="C23" s="37">
        <v>0</v>
      </c>
      <c r="D23" s="37">
        <v>0</v>
      </c>
      <c r="E23" s="37">
        <v>0</v>
      </c>
      <c r="F23" s="37">
        <v>0</v>
      </c>
      <c r="G23" s="37">
        <v>0</v>
      </c>
      <c r="H23" s="37">
        <v>1</v>
      </c>
      <c r="I23" s="38">
        <f>SUMPRODUCT($B23:$H23,'Input'!$B$156:$H$156)</f>
        <v>0</v>
      </c>
      <c r="J23" s="17"/>
    </row>
    <row r="24" spans="1:10">
      <c r="A24" s="4" t="s">
        <v>192</v>
      </c>
      <c r="B24" s="37">
        <v>0</v>
      </c>
      <c r="C24" s="37">
        <v>0</v>
      </c>
      <c r="D24" s="37">
        <v>0</v>
      </c>
      <c r="E24" s="37">
        <v>0</v>
      </c>
      <c r="F24" s="37">
        <v>0</v>
      </c>
      <c r="G24" s="37">
        <v>0</v>
      </c>
      <c r="H24" s="37">
        <v>1</v>
      </c>
      <c r="I24" s="38">
        <f>SUMPRODUCT($B24:$H24,'Input'!$B$156:$H$156)</f>
        <v>0</v>
      </c>
      <c r="J24" s="17"/>
    </row>
    <row r="25" spans="1:10">
      <c r="A25" s="4" t="s">
        <v>193</v>
      </c>
      <c r="B25" s="37">
        <v>0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1</v>
      </c>
      <c r="I25" s="38">
        <f>SUMPRODUCT($B25:$H25,'Input'!$B$156:$H$156)</f>
        <v>0</v>
      </c>
      <c r="J25" s="17"/>
    </row>
    <row r="26" spans="1:10">
      <c r="A26" s="4" t="s">
        <v>194</v>
      </c>
      <c r="B26" s="37">
        <v>0</v>
      </c>
      <c r="C26" s="37">
        <v>0</v>
      </c>
      <c r="D26" s="37">
        <v>0</v>
      </c>
      <c r="E26" s="37">
        <v>0</v>
      </c>
      <c r="F26" s="37">
        <v>0</v>
      </c>
      <c r="G26" s="37">
        <v>1</v>
      </c>
      <c r="H26" s="37">
        <v>0</v>
      </c>
      <c r="I26" s="38">
        <f>SUMPRODUCT($B26:$H26,'Input'!$B$156:$H$156)</f>
        <v>0</v>
      </c>
      <c r="J26" s="17"/>
    </row>
    <row r="27" spans="1:10">
      <c r="A27" s="4" t="s">
        <v>211</v>
      </c>
      <c r="B27" s="37">
        <v>0</v>
      </c>
      <c r="C27" s="37">
        <v>0</v>
      </c>
      <c r="D27" s="37">
        <v>0</v>
      </c>
      <c r="E27" s="37">
        <v>0</v>
      </c>
      <c r="F27" s="37">
        <v>1</v>
      </c>
      <c r="G27" s="37">
        <v>0</v>
      </c>
      <c r="H27" s="37">
        <v>0</v>
      </c>
      <c r="I27" s="38">
        <f>SUMPRODUCT($B27:$H27,'Input'!$B$156:$H$156)</f>
        <v>0</v>
      </c>
      <c r="J27" s="17"/>
    </row>
    <row r="28" spans="1:10">
      <c r="A28" s="4" t="s">
        <v>233</v>
      </c>
      <c r="B28" s="37">
        <v>0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1</v>
      </c>
      <c r="I28" s="38">
        <f>SUMPRODUCT($B28:$H28,'Input'!$B$156:$H$156)</f>
        <v>0</v>
      </c>
      <c r="J28" s="17"/>
    </row>
    <row r="29" spans="1:10">
      <c r="A29" s="4" t="s">
        <v>234</v>
      </c>
      <c r="B29" s="37">
        <v>0</v>
      </c>
      <c r="C29" s="37">
        <v>0</v>
      </c>
      <c r="D29" s="37">
        <v>0</v>
      </c>
      <c r="E29" s="37">
        <v>0</v>
      </c>
      <c r="F29" s="37">
        <v>0</v>
      </c>
      <c r="G29" s="37">
        <v>0</v>
      </c>
      <c r="H29" s="37">
        <v>1</v>
      </c>
      <c r="I29" s="38">
        <f>SUMPRODUCT($B29:$H29,'Input'!$B$156:$H$156)</f>
        <v>0</v>
      </c>
      <c r="J29" s="17"/>
    </row>
    <row r="30" spans="1:10">
      <c r="A30" s="4" t="s">
        <v>235</v>
      </c>
      <c r="B30" s="37">
        <v>0</v>
      </c>
      <c r="C30" s="37">
        <v>0</v>
      </c>
      <c r="D30" s="37">
        <v>0</v>
      </c>
      <c r="E30" s="37">
        <v>0</v>
      </c>
      <c r="F30" s="37">
        <v>0</v>
      </c>
      <c r="G30" s="37">
        <v>0</v>
      </c>
      <c r="H30" s="37">
        <v>1</v>
      </c>
      <c r="I30" s="38">
        <f>SUMPRODUCT($B30:$H30,'Input'!$B$156:$H$156)</f>
        <v>0</v>
      </c>
      <c r="J30" s="17"/>
    </row>
    <row r="31" spans="1:10">
      <c r="A31" s="4" t="s">
        <v>236</v>
      </c>
      <c r="B31" s="37">
        <v>0</v>
      </c>
      <c r="C31" s="37">
        <v>0</v>
      </c>
      <c r="D31" s="37">
        <v>0</v>
      </c>
      <c r="E31" s="37">
        <v>0</v>
      </c>
      <c r="F31" s="37">
        <v>0</v>
      </c>
      <c r="G31" s="37">
        <v>0</v>
      </c>
      <c r="H31" s="37">
        <v>1</v>
      </c>
      <c r="I31" s="38">
        <f>SUMPRODUCT($B31:$H31,'Input'!$B$156:$H$156)</f>
        <v>0</v>
      </c>
      <c r="J31" s="17"/>
    </row>
    <row r="32" spans="1:10">
      <c r="A32" s="4" t="s">
        <v>237</v>
      </c>
      <c r="B32" s="37">
        <v>0</v>
      </c>
      <c r="C32" s="37">
        <v>0</v>
      </c>
      <c r="D32" s="37">
        <v>0</v>
      </c>
      <c r="E32" s="37">
        <v>0</v>
      </c>
      <c r="F32" s="37">
        <v>0</v>
      </c>
      <c r="G32" s="37">
        <v>0</v>
      </c>
      <c r="H32" s="37">
        <v>1</v>
      </c>
      <c r="I32" s="38">
        <f>SUMPRODUCT($B32:$H32,'Input'!$B$156:$H$156)</f>
        <v>0</v>
      </c>
      <c r="J32" s="17"/>
    </row>
    <row r="33" spans="1:10">
      <c r="A33" s="4" t="s">
        <v>195</v>
      </c>
      <c r="B33" s="37">
        <v>0</v>
      </c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37">
        <v>1</v>
      </c>
      <c r="I33" s="38">
        <f>SUMPRODUCT($B33:$H33,'Input'!$B$156:$H$156)</f>
        <v>0</v>
      </c>
      <c r="J33" s="17"/>
    </row>
    <row r="34" spans="1:10">
      <c r="A34" s="4" t="s">
        <v>196</v>
      </c>
      <c r="B34" s="37">
        <v>0</v>
      </c>
      <c r="C34" s="37">
        <v>0</v>
      </c>
      <c r="D34" s="37">
        <v>0</v>
      </c>
      <c r="E34" s="37">
        <v>0</v>
      </c>
      <c r="F34" s="37">
        <v>0</v>
      </c>
      <c r="G34" s="37">
        <v>1</v>
      </c>
      <c r="H34" s="37">
        <v>0</v>
      </c>
      <c r="I34" s="38">
        <f>SUMPRODUCT($B34:$H34,'Input'!$B$156:$H$156)</f>
        <v>0</v>
      </c>
      <c r="J34" s="17"/>
    </row>
    <row r="35" spans="1:10">
      <c r="A35" s="4" t="s">
        <v>197</v>
      </c>
      <c r="B35" s="37">
        <v>0</v>
      </c>
      <c r="C35" s="37">
        <v>0</v>
      </c>
      <c r="D35" s="37">
        <v>0</v>
      </c>
      <c r="E35" s="37">
        <v>0</v>
      </c>
      <c r="F35" s="37">
        <v>0</v>
      </c>
      <c r="G35" s="37">
        <v>0</v>
      </c>
      <c r="H35" s="37">
        <v>1</v>
      </c>
      <c r="I35" s="38">
        <f>SUMPRODUCT($B35:$H35,'Input'!$B$156:$H$156)</f>
        <v>0</v>
      </c>
      <c r="J35" s="17"/>
    </row>
    <row r="36" spans="1:10">
      <c r="A36" s="4" t="s">
        <v>198</v>
      </c>
      <c r="B36" s="37">
        <v>0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1</v>
      </c>
      <c r="I36" s="38">
        <f>SUMPRODUCT($B36:$H36,'Input'!$B$156:$H$156)</f>
        <v>0</v>
      </c>
      <c r="J36" s="17"/>
    </row>
    <row r="37" spans="1:10">
      <c r="A37" s="4" t="s">
        <v>199</v>
      </c>
      <c r="B37" s="37">
        <v>0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1</v>
      </c>
      <c r="I37" s="38">
        <f>SUMPRODUCT($B37:$H37,'Input'!$B$156:$H$156)</f>
        <v>0</v>
      </c>
      <c r="J37" s="17"/>
    </row>
    <row r="38" spans="1:10">
      <c r="A38" s="4" t="s">
        <v>200</v>
      </c>
      <c r="B38" s="37">
        <v>0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1</v>
      </c>
      <c r="I38" s="38">
        <f>SUMPRODUCT($B38:$H38,'Input'!$B$156:$H$156)</f>
        <v>0</v>
      </c>
      <c r="J38" s="17"/>
    </row>
    <row r="39" spans="1:10">
      <c r="A39" s="4" t="s">
        <v>201</v>
      </c>
      <c r="B39" s="37">
        <v>0</v>
      </c>
      <c r="C39" s="37">
        <v>0</v>
      </c>
      <c r="D39" s="37">
        <v>0</v>
      </c>
      <c r="E39" s="37">
        <v>0</v>
      </c>
      <c r="F39" s="37">
        <v>0</v>
      </c>
      <c r="G39" s="37">
        <v>1</v>
      </c>
      <c r="H39" s="37">
        <v>0</v>
      </c>
      <c r="I39" s="38">
        <f>SUMPRODUCT($B39:$H39,'Input'!$B$156:$H$156)</f>
        <v>0</v>
      </c>
      <c r="J39" s="17"/>
    </row>
    <row r="40" spans="1:10">
      <c r="A40" s="4" t="s">
        <v>202</v>
      </c>
      <c r="B40" s="37">
        <v>0</v>
      </c>
      <c r="C40" s="37">
        <v>0</v>
      </c>
      <c r="D40" s="37">
        <v>0</v>
      </c>
      <c r="E40" s="37">
        <v>0</v>
      </c>
      <c r="F40" s="37">
        <v>0</v>
      </c>
      <c r="G40" s="37">
        <v>1</v>
      </c>
      <c r="H40" s="37">
        <v>0</v>
      </c>
      <c r="I40" s="38">
        <f>SUMPRODUCT($B40:$H40,'Input'!$B$156:$H$156)</f>
        <v>0</v>
      </c>
      <c r="J40" s="17"/>
    </row>
    <row r="41" spans="1:10">
      <c r="A41" s="4" t="s">
        <v>203</v>
      </c>
      <c r="B41" s="37">
        <v>0</v>
      </c>
      <c r="C41" s="37">
        <v>0</v>
      </c>
      <c r="D41" s="37">
        <v>0</v>
      </c>
      <c r="E41" s="37">
        <v>0</v>
      </c>
      <c r="F41" s="37">
        <v>0</v>
      </c>
      <c r="G41" s="37">
        <v>1</v>
      </c>
      <c r="H41" s="37">
        <v>0</v>
      </c>
      <c r="I41" s="38">
        <f>SUMPRODUCT($B41:$H41,'Input'!$B$156:$H$156)</f>
        <v>0</v>
      </c>
      <c r="J41" s="17"/>
    </row>
    <row r="42" spans="1:10">
      <c r="A42" s="4" t="s">
        <v>204</v>
      </c>
      <c r="B42" s="37">
        <v>0</v>
      </c>
      <c r="C42" s="37">
        <v>0</v>
      </c>
      <c r="D42" s="37">
        <v>0</v>
      </c>
      <c r="E42" s="37">
        <v>0</v>
      </c>
      <c r="F42" s="37">
        <v>0</v>
      </c>
      <c r="G42" s="37">
        <v>1</v>
      </c>
      <c r="H42" s="37">
        <v>0</v>
      </c>
      <c r="I42" s="38">
        <f>SUMPRODUCT($B42:$H42,'Input'!$B$156:$H$156)</f>
        <v>0</v>
      </c>
      <c r="J42" s="17"/>
    </row>
    <row r="43" spans="1:10">
      <c r="A43" s="4" t="s">
        <v>212</v>
      </c>
      <c r="B43" s="37">
        <v>0</v>
      </c>
      <c r="C43" s="37">
        <v>0</v>
      </c>
      <c r="D43" s="37">
        <v>0</v>
      </c>
      <c r="E43" s="37">
        <v>0</v>
      </c>
      <c r="F43" s="37">
        <v>1</v>
      </c>
      <c r="G43" s="37">
        <v>0</v>
      </c>
      <c r="H43" s="37">
        <v>0</v>
      </c>
      <c r="I43" s="38">
        <f>SUMPRODUCT($B43:$H43,'Input'!$B$156:$H$156)</f>
        <v>0</v>
      </c>
      <c r="J43" s="17"/>
    </row>
    <row r="44" spans="1:10">
      <c r="A44" s="4" t="s">
        <v>213</v>
      </c>
      <c r="B44" s="37">
        <v>0</v>
      </c>
      <c r="C44" s="37">
        <v>0</v>
      </c>
      <c r="D44" s="37">
        <v>0</v>
      </c>
      <c r="E44" s="37">
        <v>0</v>
      </c>
      <c r="F44" s="37">
        <v>1</v>
      </c>
      <c r="G44" s="37">
        <v>0</v>
      </c>
      <c r="H44" s="37">
        <v>0</v>
      </c>
      <c r="I44" s="38">
        <f>SUMPRODUCT($B44:$H44,'Input'!$B$156:$H$156)</f>
        <v>0</v>
      </c>
      <c r="J44" s="17"/>
    </row>
    <row r="45" spans="1:10">
      <c r="A45" s="4" t="s">
        <v>214</v>
      </c>
      <c r="B45" s="37">
        <v>0</v>
      </c>
      <c r="C45" s="37">
        <v>0</v>
      </c>
      <c r="D45" s="37">
        <v>0</v>
      </c>
      <c r="E45" s="37">
        <v>0</v>
      </c>
      <c r="F45" s="37">
        <v>1</v>
      </c>
      <c r="G45" s="37">
        <v>0</v>
      </c>
      <c r="H45" s="37">
        <v>0</v>
      </c>
      <c r="I45" s="38">
        <f>SUMPRODUCT($B45:$H45,'Input'!$B$156:$H$156)</f>
        <v>0</v>
      </c>
      <c r="J45" s="17"/>
    </row>
    <row r="46" spans="1:10">
      <c r="A46" s="4" t="s">
        <v>215</v>
      </c>
      <c r="B46" s="37">
        <v>0</v>
      </c>
      <c r="C46" s="37">
        <v>0</v>
      </c>
      <c r="D46" s="37">
        <v>0</v>
      </c>
      <c r="E46" s="37">
        <v>0</v>
      </c>
      <c r="F46" s="37">
        <v>1</v>
      </c>
      <c r="G46" s="37">
        <v>0</v>
      </c>
      <c r="H46" s="37">
        <v>0</v>
      </c>
      <c r="I46" s="38">
        <f>SUMPRODUCT($B46:$H46,'Input'!$B$156:$H$156)</f>
        <v>0</v>
      </c>
      <c r="J46" s="17"/>
    </row>
    <row r="48" spans="1:10" ht="21" customHeight="1">
      <c r="A48" s="1" t="s">
        <v>393</v>
      </c>
    </row>
    <row r="50" spans="1:9">
      <c r="B50" s="15" t="s">
        <v>154</v>
      </c>
      <c r="C50" s="15" t="s">
        <v>155</v>
      </c>
      <c r="D50" s="15" t="s">
        <v>156</v>
      </c>
      <c r="E50" s="15" t="s">
        <v>157</v>
      </c>
      <c r="F50" s="15" t="s">
        <v>158</v>
      </c>
      <c r="G50" s="15" t="s">
        <v>159</v>
      </c>
      <c r="H50" s="15" t="s">
        <v>160</v>
      </c>
    </row>
    <row r="51" spans="1:9">
      <c r="A51" s="4" t="s">
        <v>154</v>
      </c>
      <c r="B51" s="37">
        <v>1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17"/>
    </row>
    <row r="52" spans="1:9">
      <c r="A52" s="4" t="s">
        <v>155</v>
      </c>
      <c r="B52" s="37">
        <v>0</v>
      </c>
      <c r="C52" s="37">
        <v>1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17"/>
    </row>
    <row r="53" spans="1:9">
      <c r="A53" s="4" t="s">
        <v>156</v>
      </c>
      <c r="B53" s="37">
        <v>0</v>
      </c>
      <c r="C53" s="37">
        <v>0</v>
      </c>
      <c r="D53" s="37">
        <v>1</v>
      </c>
      <c r="E53" s="37">
        <v>0</v>
      </c>
      <c r="F53" s="37">
        <v>0</v>
      </c>
      <c r="G53" s="37">
        <v>0</v>
      </c>
      <c r="H53" s="37">
        <v>0</v>
      </c>
      <c r="I53" s="17"/>
    </row>
    <row r="54" spans="1:9">
      <c r="A54" s="4" t="s">
        <v>157</v>
      </c>
      <c r="B54" s="37">
        <v>0</v>
      </c>
      <c r="C54" s="37">
        <v>0</v>
      </c>
      <c r="D54" s="37">
        <v>0</v>
      </c>
      <c r="E54" s="37">
        <v>1</v>
      </c>
      <c r="F54" s="37">
        <v>0</v>
      </c>
      <c r="G54" s="37">
        <v>0</v>
      </c>
      <c r="H54" s="37">
        <v>0</v>
      </c>
      <c r="I54" s="17"/>
    </row>
    <row r="55" spans="1:9">
      <c r="A55" s="4" t="s">
        <v>162</v>
      </c>
      <c r="B55" s="37">
        <v>0</v>
      </c>
      <c r="C55" s="37">
        <v>0</v>
      </c>
      <c r="D55" s="37">
        <v>0</v>
      </c>
      <c r="E55" s="37">
        <v>1</v>
      </c>
      <c r="F55" s="37">
        <v>0</v>
      </c>
      <c r="G55" s="37">
        <v>0</v>
      </c>
      <c r="H55" s="37">
        <v>0</v>
      </c>
      <c r="I55" s="17"/>
    </row>
    <row r="56" spans="1:9">
      <c r="A56" s="4" t="s">
        <v>158</v>
      </c>
      <c r="B56" s="37">
        <v>0</v>
      </c>
      <c r="C56" s="37">
        <v>0</v>
      </c>
      <c r="D56" s="37">
        <v>0</v>
      </c>
      <c r="E56" s="37">
        <v>0</v>
      </c>
      <c r="F56" s="37">
        <v>1</v>
      </c>
      <c r="G56" s="37">
        <v>0</v>
      </c>
      <c r="H56" s="37">
        <v>0</v>
      </c>
      <c r="I56" s="17"/>
    </row>
    <row r="57" spans="1:9">
      <c r="A57" s="4" t="s">
        <v>159</v>
      </c>
      <c r="B57" s="37">
        <v>0</v>
      </c>
      <c r="C57" s="37">
        <v>0</v>
      </c>
      <c r="D57" s="37">
        <v>0</v>
      </c>
      <c r="E57" s="37">
        <v>0</v>
      </c>
      <c r="F57" s="37">
        <v>0</v>
      </c>
      <c r="G57" s="37">
        <v>1</v>
      </c>
      <c r="H57" s="37">
        <v>0</v>
      </c>
      <c r="I57" s="17"/>
    </row>
    <row r="58" spans="1:9">
      <c r="A58" s="4" t="s">
        <v>160</v>
      </c>
      <c r="B58" s="37">
        <v>0</v>
      </c>
      <c r="C58" s="37">
        <v>0</v>
      </c>
      <c r="D58" s="37">
        <v>0</v>
      </c>
      <c r="E58" s="37">
        <v>0</v>
      </c>
      <c r="F58" s="37">
        <v>0</v>
      </c>
      <c r="G58" s="37">
        <v>0</v>
      </c>
      <c r="H58" s="37">
        <v>1</v>
      </c>
      <c r="I58" s="17"/>
    </row>
    <row r="60" spans="1:9" ht="21" customHeight="1">
      <c r="A60" s="1" t="s">
        <v>394</v>
      </c>
    </row>
    <row r="61" spans="1:9">
      <c r="A61" s="3" t="s">
        <v>383</v>
      </c>
    </row>
    <row r="62" spans="1:9">
      <c r="A62" s="33" t="s">
        <v>395</v>
      </c>
    </row>
    <row r="63" spans="1:9">
      <c r="A63" s="33" t="s">
        <v>385</v>
      </c>
    </row>
    <row r="64" spans="1:9">
      <c r="A64" s="3" t="s">
        <v>396</v>
      </c>
    </row>
    <row r="66" spans="1:3">
      <c r="B66" s="15" t="s">
        <v>397</v>
      </c>
    </row>
    <row r="67" spans="1:3">
      <c r="A67" s="4" t="s">
        <v>154</v>
      </c>
      <c r="B67" s="38">
        <f>SUMPRODUCT($B51:$H51,'Input'!$B$156:$H$156)</f>
        <v>0</v>
      </c>
      <c r="C67" s="17"/>
    </row>
    <row r="68" spans="1:3">
      <c r="A68" s="4" t="s">
        <v>155</v>
      </c>
      <c r="B68" s="38">
        <f>SUMPRODUCT($B52:$H52,'Input'!$B$156:$H$156)</f>
        <v>0</v>
      </c>
      <c r="C68" s="17"/>
    </row>
    <row r="69" spans="1:3">
      <c r="A69" s="4" t="s">
        <v>156</v>
      </c>
      <c r="B69" s="38">
        <f>SUMPRODUCT($B53:$H53,'Input'!$B$156:$H$156)</f>
        <v>0</v>
      </c>
      <c r="C69" s="17"/>
    </row>
    <row r="70" spans="1:3">
      <c r="A70" s="4" t="s">
        <v>157</v>
      </c>
      <c r="B70" s="38">
        <f>SUMPRODUCT($B54:$H54,'Input'!$B$156:$H$156)</f>
        <v>0</v>
      </c>
      <c r="C70" s="17"/>
    </row>
    <row r="71" spans="1:3">
      <c r="A71" s="4" t="s">
        <v>162</v>
      </c>
      <c r="B71" s="38">
        <f>SUMPRODUCT($B55:$H55,'Input'!$B$156:$H$156)</f>
        <v>0</v>
      </c>
      <c r="C71" s="17"/>
    </row>
    <row r="72" spans="1:3">
      <c r="A72" s="4" t="s">
        <v>158</v>
      </c>
      <c r="B72" s="38">
        <f>SUMPRODUCT($B56:$H56,'Input'!$B$156:$H$156)</f>
        <v>0</v>
      </c>
      <c r="C72" s="17"/>
    </row>
    <row r="73" spans="1:3">
      <c r="A73" s="4" t="s">
        <v>159</v>
      </c>
      <c r="B73" s="38">
        <f>SUMPRODUCT($B57:$H57,'Input'!$B$156:$H$156)</f>
        <v>0</v>
      </c>
      <c r="C73" s="17"/>
    </row>
    <row r="74" spans="1:3">
      <c r="A74" s="4" t="s">
        <v>160</v>
      </c>
      <c r="B74" s="38">
        <f>SUMPRODUCT($B58:$H58,'Input'!$B$156:$H$156)</f>
        <v>0</v>
      </c>
      <c r="C74" s="17"/>
    </row>
    <row r="76" spans="1:3" ht="21" customHeight="1">
      <c r="A76" s="1" t="s">
        <v>398</v>
      </c>
    </row>
    <row r="77" spans="1:3">
      <c r="A77" s="3" t="s">
        <v>383</v>
      </c>
    </row>
    <row r="78" spans="1:3">
      <c r="A78" s="33" t="s">
        <v>399</v>
      </c>
    </row>
    <row r="79" spans="1:3">
      <c r="A79" s="3" t="s">
        <v>400</v>
      </c>
    </row>
    <row r="80" spans="1:3">
      <c r="A80" s="3" t="s">
        <v>401</v>
      </c>
    </row>
    <row r="82" spans="1:11">
      <c r="B82" s="15" t="s">
        <v>153</v>
      </c>
      <c r="C82" s="15" t="s">
        <v>154</v>
      </c>
      <c r="D82" s="15" t="s">
        <v>155</v>
      </c>
      <c r="E82" s="15" t="s">
        <v>156</v>
      </c>
      <c r="F82" s="15" t="s">
        <v>157</v>
      </c>
      <c r="G82" s="15" t="s">
        <v>162</v>
      </c>
      <c r="H82" s="15" t="s">
        <v>158</v>
      </c>
      <c r="I82" s="15" t="s">
        <v>159</v>
      </c>
      <c r="J82" s="15" t="s">
        <v>160</v>
      </c>
    </row>
    <row r="83" spans="1:11">
      <c r="A83" s="4" t="s">
        <v>402</v>
      </c>
      <c r="B83" s="28">
        <v>1</v>
      </c>
      <c r="C83" s="39">
        <f>$B$67</f>
        <v>0</v>
      </c>
      <c r="D83" s="39">
        <f>$B$68</f>
        <v>0</v>
      </c>
      <c r="E83" s="39">
        <f>$B$69</f>
        <v>0</v>
      </c>
      <c r="F83" s="39">
        <f>$B$70</f>
        <v>0</v>
      </c>
      <c r="G83" s="39">
        <f>$B$71</f>
        <v>0</v>
      </c>
      <c r="H83" s="39">
        <f>$B$72</f>
        <v>0</v>
      </c>
      <c r="I83" s="39">
        <f>$B$73</f>
        <v>0</v>
      </c>
      <c r="J83" s="39">
        <f>$B$74</f>
        <v>0</v>
      </c>
      <c r="K83" s="17"/>
    </row>
    <row r="85" spans="1:11" ht="21" customHeight="1">
      <c r="A85" s="1" t="s">
        <v>403</v>
      </c>
    </row>
    <row r="86" spans="1:11">
      <c r="A86" s="3" t="s">
        <v>404</v>
      </c>
    </row>
    <row r="87" spans="1:11">
      <c r="A87" s="3" t="s">
        <v>405</v>
      </c>
    </row>
    <row r="88" spans="1:11">
      <c r="A88" s="3" t="s">
        <v>406</v>
      </c>
    </row>
    <row r="90" spans="1:11">
      <c r="B90" s="15" t="s">
        <v>153</v>
      </c>
      <c r="C90" s="15" t="s">
        <v>154</v>
      </c>
      <c r="D90" s="15" t="s">
        <v>155</v>
      </c>
      <c r="E90" s="15" t="s">
        <v>156</v>
      </c>
      <c r="F90" s="15" t="s">
        <v>157</v>
      </c>
      <c r="G90" s="15" t="s">
        <v>158</v>
      </c>
      <c r="H90" s="15" t="s">
        <v>159</v>
      </c>
      <c r="I90" s="15" t="s">
        <v>160</v>
      </c>
    </row>
    <row r="91" spans="1:11">
      <c r="A91" s="4" t="s">
        <v>185</v>
      </c>
      <c r="B91" s="28">
        <v>1</v>
      </c>
      <c r="C91" s="28">
        <v>1</v>
      </c>
      <c r="D91" s="28">
        <v>1</v>
      </c>
      <c r="E91" s="28">
        <v>1</v>
      </c>
      <c r="F91" s="28">
        <v>1</v>
      </c>
      <c r="G91" s="28">
        <v>1</v>
      </c>
      <c r="H91" s="28">
        <v>1</v>
      </c>
      <c r="I91" s="28">
        <v>1</v>
      </c>
      <c r="J91" s="17"/>
    </row>
    <row r="92" spans="1:11">
      <c r="A92" s="4" t="s">
        <v>186</v>
      </c>
      <c r="B92" s="28">
        <v>1</v>
      </c>
      <c r="C92" s="28">
        <v>1</v>
      </c>
      <c r="D92" s="28">
        <v>1</v>
      </c>
      <c r="E92" s="28">
        <v>1</v>
      </c>
      <c r="F92" s="28">
        <v>1</v>
      </c>
      <c r="G92" s="28">
        <v>1</v>
      </c>
      <c r="H92" s="28">
        <v>1</v>
      </c>
      <c r="I92" s="28">
        <v>1</v>
      </c>
      <c r="J92" s="17"/>
    </row>
    <row r="93" spans="1:11">
      <c r="A93" s="4" t="s">
        <v>231</v>
      </c>
      <c r="B93" s="28">
        <v>1</v>
      </c>
      <c r="C93" s="28">
        <v>1</v>
      </c>
      <c r="D93" s="28">
        <v>1</v>
      </c>
      <c r="E93" s="28">
        <v>1</v>
      </c>
      <c r="F93" s="28">
        <v>1</v>
      </c>
      <c r="G93" s="28">
        <v>1</v>
      </c>
      <c r="H93" s="28">
        <v>1</v>
      </c>
      <c r="I93" s="28">
        <v>1</v>
      </c>
      <c r="J93" s="17"/>
    </row>
    <row r="94" spans="1:11">
      <c r="A94" s="4" t="s">
        <v>187</v>
      </c>
      <c r="B94" s="28">
        <v>1</v>
      </c>
      <c r="C94" s="28">
        <v>1</v>
      </c>
      <c r="D94" s="28">
        <v>1</v>
      </c>
      <c r="E94" s="28">
        <v>1</v>
      </c>
      <c r="F94" s="28">
        <v>1</v>
      </c>
      <c r="G94" s="28">
        <v>1</v>
      </c>
      <c r="H94" s="28">
        <v>1</v>
      </c>
      <c r="I94" s="28">
        <v>1</v>
      </c>
      <c r="J94" s="17"/>
    </row>
    <row r="95" spans="1:11">
      <c r="A95" s="4" t="s">
        <v>188</v>
      </c>
      <c r="B95" s="28">
        <v>1</v>
      </c>
      <c r="C95" s="28">
        <v>1</v>
      </c>
      <c r="D95" s="28">
        <v>1</v>
      </c>
      <c r="E95" s="28">
        <v>1</v>
      </c>
      <c r="F95" s="28">
        <v>1</v>
      </c>
      <c r="G95" s="28">
        <v>1</v>
      </c>
      <c r="H95" s="28">
        <v>1</v>
      </c>
      <c r="I95" s="28">
        <v>1</v>
      </c>
      <c r="J95" s="17"/>
    </row>
    <row r="96" spans="1:11">
      <c r="A96" s="4" t="s">
        <v>232</v>
      </c>
      <c r="B96" s="28">
        <v>1</v>
      </c>
      <c r="C96" s="28">
        <v>1</v>
      </c>
      <c r="D96" s="28">
        <v>1</v>
      </c>
      <c r="E96" s="28">
        <v>1</v>
      </c>
      <c r="F96" s="28">
        <v>1</v>
      </c>
      <c r="G96" s="28">
        <v>1</v>
      </c>
      <c r="H96" s="28">
        <v>1</v>
      </c>
      <c r="I96" s="28">
        <v>1</v>
      </c>
      <c r="J96" s="17"/>
    </row>
    <row r="97" spans="1:10">
      <c r="A97" s="4" t="s">
        <v>189</v>
      </c>
      <c r="B97" s="28">
        <v>1</v>
      </c>
      <c r="C97" s="28">
        <v>1</v>
      </c>
      <c r="D97" s="28">
        <v>1</v>
      </c>
      <c r="E97" s="28">
        <v>1</v>
      </c>
      <c r="F97" s="28">
        <v>1</v>
      </c>
      <c r="G97" s="28">
        <v>1</v>
      </c>
      <c r="H97" s="28">
        <v>1</v>
      </c>
      <c r="I97" s="28">
        <v>1</v>
      </c>
      <c r="J97" s="17"/>
    </row>
    <row r="98" spans="1:10">
      <c r="A98" s="4" t="s">
        <v>190</v>
      </c>
      <c r="B98" s="28">
        <v>1</v>
      </c>
      <c r="C98" s="28">
        <v>1</v>
      </c>
      <c r="D98" s="28">
        <v>1</v>
      </c>
      <c r="E98" s="28">
        <v>1</v>
      </c>
      <c r="F98" s="28">
        <v>1</v>
      </c>
      <c r="G98" s="28">
        <v>1</v>
      </c>
      <c r="H98" s="28">
        <v>1</v>
      </c>
      <c r="I98" s="28">
        <v>0</v>
      </c>
      <c r="J98" s="17"/>
    </row>
    <row r="99" spans="1:10">
      <c r="A99" s="4" t="s">
        <v>210</v>
      </c>
      <c r="B99" s="28">
        <v>1</v>
      </c>
      <c r="C99" s="28">
        <v>1</v>
      </c>
      <c r="D99" s="28">
        <v>1</v>
      </c>
      <c r="E99" s="28">
        <v>1</v>
      </c>
      <c r="F99" s="28">
        <v>1</v>
      </c>
      <c r="G99" s="28">
        <v>1</v>
      </c>
      <c r="H99" s="28">
        <v>0</v>
      </c>
      <c r="I99" s="28">
        <v>0</v>
      </c>
      <c r="J99" s="17"/>
    </row>
    <row r="100" spans="1:10">
      <c r="A100" s="4" t="s">
        <v>191</v>
      </c>
      <c r="B100" s="28">
        <v>1</v>
      </c>
      <c r="C100" s="28">
        <v>1</v>
      </c>
      <c r="D100" s="28">
        <v>1</v>
      </c>
      <c r="E100" s="28">
        <v>1</v>
      </c>
      <c r="F100" s="28">
        <v>1</v>
      </c>
      <c r="G100" s="28">
        <v>1</v>
      </c>
      <c r="H100" s="28">
        <v>1</v>
      </c>
      <c r="I100" s="28">
        <v>1</v>
      </c>
      <c r="J100" s="17"/>
    </row>
    <row r="101" spans="1:10">
      <c r="A101" s="4" t="s">
        <v>192</v>
      </c>
      <c r="B101" s="28">
        <v>1</v>
      </c>
      <c r="C101" s="28">
        <v>1</v>
      </c>
      <c r="D101" s="28">
        <v>1</v>
      </c>
      <c r="E101" s="28">
        <v>1</v>
      </c>
      <c r="F101" s="28">
        <v>1</v>
      </c>
      <c r="G101" s="28">
        <v>1</v>
      </c>
      <c r="H101" s="28">
        <v>1</v>
      </c>
      <c r="I101" s="28">
        <v>1</v>
      </c>
      <c r="J101" s="17"/>
    </row>
    <row r="102" spans="1:10">
      <c r="A102" s="4" t="s">
        <v>193</v>
      </c>
      <c r="B102" s="28">
        <v>1</v>
      </c>
      <c r="C102" s="28">
        <v>1</v>
      </c>
      <c r="D102" s="28">
        <v>1</v>
      </c>
      <c r="E102" s="28">
        <v>1</v>
      </c>
      <c r="F102" s="28">
        <v>1</v>
      </c>
      <c r="G102" s="28">
        <v>1</v>
      </c>
      <c r="H102" s="28">
        <v>1</v>
      </c>
      <c r="I102" s="28">
        <v>1</v>
      </c>
      <c r="J102" s="17"/>
    </row>
    <row r="103" spans="1:10">
      <c r="A103" s="4" t="s">
        <v>194</v>
      </c>
      <c r="B103" s="28">
        <v>1</v>
      </c>
      <c r="C103" s="28">
        <v>1</v>
      </c>
      <c r="D103" s="28">
        <v>1</v>
      </c>
      <c r="E103" s="28">
        <v>1</v>
      </c>
      <c r="F103" s="28">
        <v>1</v>
      </c>
      <c r="G103" s="28">
        <v>1</v>
      </c>
      <c r="H103" s="28">
        <v>1</v>
      </c>
      <c r="I103" s="28">
        <v>0</v>
      </c>
      <c r="J103" s="17"/>
    </row>
    <row r="104" spans="1:10">
      <c r="A104" s="4" t="s">
        <v>211</v>
      </c>
      <c r="B104" s="28">
        <v>1</v>
      </c>
      <c r="C104" s="28">
        <v>1</v>
      </c>
      <c r="D104" s="28">
        <v>1</v>
      </c>
      <c r="E104" s="28">
        <v>1</v>
      </c>
      <c r="F104" s="28">
        <v>1</v>
      </c>
      <c r="G104" s="28">
        <v>1</v>
      </c>
      <c r="H104" s="28">
        <v>0</v>
      </c>
      <c r="I104" s="28">
        <v>0</v>
      </c>
      <c r="J104" s="17"/>
    </row>
    <row r="105" spans="1:10">
      <c r="A105" s="4" t="s">
        <v>233</v>
      </c>
      <c r="B105" s="28">
        <v>1</v>
      </c>
      <c r="C105" s="28">
        <v>1</v>
      </c>
      <c r="D105" s="28">
        <v>1</v>
      </c>
      <c r="E105" s="28">
        <v>1</v>
      </c>
      <c r="F105" s="28">
        <v>1</v>
      </c>
      <c r="G105" s="28">
        <v>1</v>
      </c>
      <c r="H105" s="28">
        <v>1</v>
      </c>
      <c r="I105" s="28">
        <v>1</v>
      </c>
      <c r="J105" s="17"/>
    </row>
    <row r="106" spans="1:10">
      <c r="A106" s="4" t="s">
        <v>234</v>
      </c>
      <c r="B106" s="28">
        <v>1</v>
      </c>
      <c r="C106" s="28">
        <v>1</v>
      </c>
      <c r="D106" s="28">
        <v>1</v>
      </c>
      <c r="E106" s="28">
        <v>1</v>
      </c>
      <c r="F106" s="28">
        <v>1</v>
      </c>
      <c r="G106" s="28">
        <v>1</v>
      </c>
      <c r="H106" s="28">
        <v>1</v>
      </c>
      <c r="I106" s="28">
        <v>1</v>
      </c>
      <c r="J106" s="17"/>
    </row>
    <row r="107" spans="1:10">
      <c r="A107" s="4" t="s">
        <v>235</v>
      </c>
      <c r="B107" s="28">
        <v>1</v>
      </c>
      <c r="C107" s="28">
        <v>1</v>
      </c>
      <c r="D107" s="28">
        <v>1</v>
      </c>
      <c r="E107" s="28">
        <v>1</v>
      </c>
      <c r="F107" s="28">
        <v>1</v>
      </c>
      <c r="G107" s="28">
        <v>1</v>
      </c>
      <c r="H107" s="28">
        <v>1</v>
      </c>
      <c r="I107" s="28">
        <v>1</v>
      </c>
      <c r="J107" s="17"/>
    </row>
    <row r="108" spans="1:10">
      <c r="A108" s="4" t="s">
        <v>236</v>
      </c>
      <c r="B108" s="28">
        <v>1</v>
      </c>
      <c r="C108" s="28">
        <v>1</v>
      </c>
      <c r="D108" s="28">
        <v>1</v>
      </c>
      <c r="E108" s="28">
        <v>1</v>
      </c>
      <c r="F108" s="28">
        <v>1</v>
      </c>
      <c r="G108" s="28">
        <v>1</v>
      </c>
      <c r="H108" s="28">
        <v>1</v>
      </c>
      <c r="I108" s="28">
        <v>1</v>
      </c>
      <c r="J108" s="17"/>
    </row>
    <row r="109" spans="1:10">
      <c r="A109" s="4" t="s">
        <v>237</v>
      </c>
      <c r="B109" s="28">
        <v>1</v>
      </c>
      <c r="C109" s="28">
        <v>1</v>
      </c>
      <c r="D109" s="28">
        <v>1</v>
      </c>
      <c r="E109" s="28">
        <v>1</v>
      </c>
      <c r="F109" s="28">
        <v>1</v>
      </c>
      <c r="G109" s="28">
        <v>1</v>
      </c>
      <c r="H109" s="28">
        <v>1</v>
      </c>
      <c r="I109" s="28">
        <v>1</v>
      </c>
      <c r="J109" s="17"/>
    </row>
    <row r="110" spans="1:10">
      <c r="A110" s="4" t="s">
        <v>195</v>
      </c>
      <c r="B110" s="28">
        <v>1</v>
      </c>
      <c r="C110" s="28">
        <v>1</v>
      </c>
      <c r="D110" s="28">
        <v>1</v>
      </c>
      <c r="E110" s="28">
        <v>1</v>
      </c>
      <c r="F110" s="28">
        <v>1</v>
      </c>
      <c r="G110" s="28">
        <v>1</v>
      </c>
      <c r="H110" s="28">
        <v>1</v>
      </c>
      <c r="I110" s="28">
        <v>0</v>
      </c>
      <c r="J110" s="17"/>
    </row>
    <row r="111" spans="1:10">
      <c r="A111" s="4" t="s">
        <v>196</v>
      </c>
      <c r="B111" s="28">
        <v>1</v>
      </c>
      <c r="C111" s="28">
        <v>1</v>
      </c>
      <c r="D111" s="28">
        <v>1</v>
      </c>
      <c r="E111" s="28">
        <v>1</v>
      </c>
      <c r="F111" s="28">
        <v>1</v>
      </c>
      <c r="G111" s="28">
        <v>1</v>
      </c>
      <c r="H111" s="28">
        <v>0</v>
      </c>
      <c r="I111" s="28">
        <v>0</v>
      </c>
      <c r="J111" s="17"/>
    </row>
    <row r="112" spans="1:10">
      <c r="A112" s="4" t="s">
        <v>197</v>
      </c>
      <c r="B112" s="28">
        <v>1</v>
      </c>
      <c r="C112" s="28">
        <v>1</v>
      </c>
      <c r="D112" s="28">
        <v>1</v>
      </c>
      <c r="E112" s="28">
        <v>1</v>
      </c>
      <c r="F112" s="28">
        <v>1</v>
      </c>
      <c r="G112" s="28">
        <v>1</v>
      </c>
      <c r="H112" s="28">
        <v>1</v>
      </c>
      <c r="I112" s="28">
        <v>0</v>
      </c>
      <c r="J112" s="17"/>
    </row>
    <row r="113" spans="1:10">
      <c r="A113" s="4" t="s">
        <v>198</v>
      </c>
      <c r="B113" s="28">
        <v>1</v>
      </c>
      <c r="C113" s="28">
        <v>1</v>
      </c>
      <c r="D113" s="28">
        <v>1</v>
      </c>
      <c r="E113" s="28">
        <v>1</v>
      </c>
      <c r="F113" s="28">
        <v>1</v>
      </c>
      <c r="G113" s="28">
        <v>1</v>
      </c>
      <c r="H113" s="28">
        <v>1</v>
      </c>
      <c r="I113" s="28">
        <v>0</v>
      </c>
      <c r="J113" s="17"/>
    </row>
    <row r="114" spans="1:10">
      <c r="A114" s="4" t="s">
        <v>199</v>
      </c>
      <c r="B114" s="28">
        <v>1</v>
      </c>
      <c r="C114" s="28">
        <v>1</v>
      </c>
      <c r="D114" s="28">
        <v>1</v>
      </c>
      <c r="E114" s="28">
        <v>1</v>
      </c>
      <c r="F114" s="28">
        <v>1</v>
      </c>
      <c r="G114" s="28">
        <v>1</v>
      </c>
      <c r="H114" s="28">
        <v>1</v>
      </c>
      <c r="I114" s="28">
        <v>0</v>
      </c>
      <c r="J114" s="17"/>
    </row>
    <row r="115" spans="1:10">
      <c r="A115" s="4" t="s">
        <v>200</v>
      </c>
      <c r="B115" s="28">
        <v>1</v>
      </c>
      <c r="C115" s="28">
        <v>1</v>
      </c>
      <c r="D115" s="28">
        <v>1</v>
      </c>
      <c r="E115" s="28">
        <v>1</v>
      </c>
      <c r="F115" s="28">
        <v>1</v>
      </c>
      <c r="G115" s="28">
        <v>1</v>
      </c>
      <c r="H115" s="28">
        <v>1</v>
      </c>
      <c r="I115" s="28">
        <v>0</v>
      </c>
      <c r="J115" s="17"/>
    </row>
    <row r="116" spans="1:10">
      <c r="A116" s="4" t="s">
        <v>201</v>
      </c>
      <c r="B116" s="28">
        <v>1</v>
      </c>
      <c r="C116" s="28">
        <v>1</v>
      </c>
      <c r="D116" s="28">
        <v>1</v>
      </c>
      <c r="E116" s="28">
        <v>1</v>
      </c>
      <c r="F116" s="28">
        <v>1</v>
      </c>
      <c r="G116" s="28">
        <v>1</v>
      </c>
      <c r="H116" s="28">
        <v>0</v>
      </c>
      <c r="I116" s="28">
        <v>0</v>
      </c>
      <c r="J116" s="17"/>
    </row>
    <row r="117" spans="1:10">
      <c r="A117" s="4" t="s">
        <v>202</v>
      </c>
      <c r="B117" s="28">
        <v>1</v>
      </c>
      <c r="C117" s="28">
        <v>1</v>
      </c>
      <c r="D117" s="28">
        <v>1</v>
      </c>
      <c r="E117" s="28">
        <v>1</v>
      </c>
      <c r="F117" s="28">
        <v>1</v>
      </c>
      <c r="G117" s="28">
        <v>1</v>
      </c>
      <c r="H117" s="28">
        <v>0</v>
      </c>
      <c r="I117" s="28">
        <v>0</v>
      </c>
      <c r="J117" s="17"/>
    </row>
    <row r="118" spans="1:10">
      <c r="A118" s="4" t="s">
        <v>203</v>
      </c>
      <c r="B118" s="28">
        <v>1</v>
      </c>
      <c r="C118" s="28">
        <v>1</v>
      </c>
      <c r="D118" s="28">
        <v>1</v>
      </c>
      <c r="E118" s="28">
        <v>1</v>
      </c>
      <c r="F118" s="28">
        <v>1</v>
      </c>
      <c r="G118" s="28">
        <v>1</v>
      </c>
      <c r="H118" s="28">
        <v>0</v>
      </c>
      <c r="I118" s="28">
        <v>0</v>
      </c>
      <c r="J118" s="17"/>
    </row>
    <row r="119" spans="1:10">
      <c r="A119" s="4" t="s">
        <v>204</v>
      </c>
      <c r="B119" s="28">
        <v>1</v>
      </c>
      <c r="C119" s="28">
        <v>1</v>
      </c>
      <c r="D119" s="28">
        <v>1</v>
      </c>
      <c r="E119" s="28">
        <v>1</v>
      </c>
      <c r="F119" s="28">
        <v>1</v>
      </c>
      <c r="G119" s="28">
        <v>1</v>
      </c>
      <c r="H119" s="28">
        <v>0</v>
      </c>
      <c r="I119" s="28">
        <v>0</v>
      </c>
      <c r="J119" s="17"/>
    </row>
    <row r="120" spans="1:10">
      <c r="A120" s="4" t="s">
        <v>212</v>
      </c>
      <c r="B120" s="28">
        <v>1</v>
      </c>
      <c r="C120" s="28">
        <v>1</v>
      </c>
      <c r="D120" s="28">
        <v>1</v>
      </c>
      <c r="E120" s="28">
        <v>1</v>
      </c>
      <c r="F120" s="28">
        <v>1</v>
      </c>
      <c r="G120" s="28">
        <v>0</v>
      </c>
      <c r="H120" s="28">
        <v>0</v>
      </c>
      <c r="I120" s="28">
        <v>0</v>
      </c>
      <c r="J120" s="17"/>
    </row>
    <row r="121" spans="1:10">
      <c r="A121" s="4" t="s">
        <v>213</v>
      </c>
      <c r="B121" s="28">
        <v>1</v>
      </c>
      <c r="C121" s="28">
        <v>1</v>
      </c>
      <c r="D121" s="28">
        <v>1</v>
      </c>
      <c r="E121" s="28">
        <v>1</v>
      </c>
      <c r="F121" s="28">
        <v>1</v>
      </c>
      <c r="G121" s="28">
        <v>0</v>
      </c>
      <c r="H121" s="28">
        <v>0</v>
      </c>
      <c r="I121" s="28">
        <v>0</v>
      </c>
      <c r="J121" s="17"/>
    </row>
    <row r="122" spans="1:10">
      <c r="A122" s="4" t="s">
        <v>214</v>
      </c>
      <c r="B122" s="28">
        <v>1</v>
      </c>
      <c r="C122" s="28">
        <v>1</v>
      </c>
      <c r="D122" s="28">
        <v>1</v>
      </c>
      <c r="E122" s="28">
        <v>1</v>
      </c>
      <c r="F122" s="28">
        <v>1</v>
      </c>
      <c r="G122" s="28">
        <v>0</v>
      </c>
      <c r="H122" s="28">
        <v>0</v>
      </c>
      <c r="I122" s="28">
        <v>0</v>
      </c>
      <c r="J122" s="17"/>
    </row>
    <row r="123" spans="1:10">
      <c r="A123" s="4" t="s">
        <v>215</v>
      </c>
      <c r="B123" s="28">
        <v>1</v>
      </c>
      <c r="C123" s="28">
        <v>1</v>
      </c>
      <c r="D123" s="28">
        <v>1</v>
      </c>
      <c r="E123" s="28">
        <v>1</v>
      </c>
      <c r="F123" s="28">
        <v>1</v>
      </c>
      <c r="G123" s="28">
        <v>0</v>
      </c>
      <c r="H123" s="28">
        <v>0</v>
      </c>
      <c r="I123" s="28">
        <v>0</v>
      </c>
      <c r="J123" s="17"/>
    </row>
    <row r="125" spans="1:10" ht="21" customHeight="1">
      <c r="A125" s="1" t="s">
        <v>407</v>
      </c>
    </row>
    <row r="126" spans="1:10">
      <c r="A126" s="3" t="s">
        <v>383</v>
      </c>
    </row>
    <row r="127" spans="1:10">
      <c r="A127" s="33" t="s">
        <v>408</v>
      </c>
    </row>
    <row r="128" spans="1:10">
      <c r="A128" s="3" t="s">
        <v>409</v>
      </c>
    </row>
    <row r="130" spans="1:3">
      <c r="B130" s="15" t="s">
        <v>155</v>
      </c>
    </row>
    <row r="131" spans="1:3">
      <c r="A131" s="4" t="s">
        <v>155</v>
      </c>
      <c r="B131" s="40">
        <f>1-'Input'!$B$82</f>
        <v>0</v>
      </c>
      <c r="C131" s="17"/>
    </row>
    <row r="133" spans="1:3" ht="21" customHeight="1">
      <c r="A133" s="1" t="s">
        <v>410</v>
      </c>
    </row>
    <row r="134" spans="1:3">
      <c r="A134" s="3" t="s">
        <v>383</v>
      </c>
    </row>
    <row r="135" spans="1:3">
      <c r="A135" s="33" t="s">
        <v>408</v>
      </c>
    </row>
    <row r="136" spans="1:3">
      <c r="A136" s="3" t="s">
        <v>409</v>
      </c>
    </row>
    <row r="138" spans="1:3">
      <c r="B138" s="15" t="s">
        <v>156</v>
      </c>
    </row>
    <row r="139" spans="1:3">
      <c r="A139" s="4" t="s">
        <v>156</v>
      </c>
      <c r="B139" s="40">
        <f>1-'Input'!$B$82</f>
        <v>0</v>
      </c>
      <c r="C139" s="17"/>
    </row>
    <row r="141" spans="1:3" ht="21" customHeight="1">
      <c r="A141" s="1" t="s">
        <v>411</v>
      </c>
    </row>
    <row r="142" spans="1:3">
      <c r="A142" s="3" t="s">
        <v>383</v>
      </c>
    </row>
    <row r="143" spans="1:3">
      <c r="A143" s="33" t="s">
        <v>408</v>
      </c>
    </row>
    <row r="144" spans="1:3">
      <c r="A144" s="3" t="s">
        <v>409</v>
      </c>
    </row>
    <row r="146" spans="1:10">
      <c r="B146" s="15" t="s">
        <v>157</v>
      </c>
    </row>
    <row r="147" spans="1:10">
      <c r="A147" s="4" t="s">
        <v>157</v>
      </c>
      <c r="B147" s="40">
        <f>1-'Input'!$B$82</f>
        <v>0</v>
      </c>
      <c r="C147" s="17"/>
    </row>
    <row r="149" spans="1:10" ht="21" customHeight="1">
      <c r="A149" s="1" t="s">
        <v>412</v>
      </c>
    </row>
    <row r="150" spans="1:10">
      <c r="A150" s="3" t="s">
        <v>383</v>
      </c>
    </row>
    <row r="151" spans="1:10">
      <c r="A151" s="33" t="s">
        <v>408</v>
      </c>
    </row>
    <row r="152" spans="1:10">
      <c r="A152" s="33" t="s">
        <v>413</v>
      </c>
    </row>
    <row r="153" spans="1:10">
      <c r="A153" s="33" t="s">
        <v>414</v>
      </c>
    </row>
    <row r="154" spans="1:10">
      <c r="A154" s="33" t="s">
        <v>415</v>
      </c>
    </row>
    <row r="155" spans="1:10">
      <c r="A155" s="3" t="s">
        <v>416</v>
      </c>
    </row>
    <row r="156" spans="1:10">
      <c r="A156" s="3" t="s">
        <v>417</v>
      </c>
    </row>
    <row r="157" spans="1:10">
      <c r="A157" s="3" t="s">
        <v>418</v>
      </c>
    </row>
    <row r="159" spans="1:10">
      <c r="B159" s="15" t="s">
        <v>153</v>
      </c>
      <c r="C159" s="15" t="s">
        <v>154</v>
      </c>
      <c r="D159" s="15" t="s">
        <v>155</v>
      </c>
      <c r="E159" s="15" t="s">
        <v>156</v>
      </c>
      <c r="F159" s="15" t="s">
        <v>157</v>
      </c>
      <c r="G159" s="15" t="s">
        <v>158</v>
      </c>
      <c r="H159" s="15" t="s">
        <v>159</v>
      </c>
      <c r="I159" s="15" t="s">
        <v>160</v>
      </c>
    </row>
    <row r="160" spans="1:10">
      <c r="A160" s="4" t="s">
        <v>153</v>
      </c>
      <c r="B160" s="28">
        <v>1</v>
      </c>
      <c r="C160" s="21"/>
      <c r="D160" s="21"/>
      <c r="E160" s="21"/>
      <c r="F160" s="21"/>
      <c r="G160" s="21"/>
      <c r="H160" s="21"/>
      <c r="I160" s="21"/>
      <c r="J160" s="17"/>
    </row>
    <row r="161" spans="1:10">
      <c r="A161" s="4" t="s">
        <v>154</v>
      </c>
      <c r="B161" s="21"/>
      <c r="C161" s="41">
        <v>1</v>
      </c>
      <c r="D161" s="41">
        <v>0</v>
      </c>
      <c r="E161" s="41">
        <v>0</v>
      </c>
      <c r="F161" s="41">
        <v>0</v>
      </c>
      <c r="G161" s="41">
        <v>0</v>
      </c>
      <c r="H161" s="41">
        <v>0</v>
      </c>
      <c r="I161" s="41">
        <v>0</v>
      </c>
      <c r="J161" s="17"/>
    </row>
    <row r="162" spans="1:10">
      <c r="A162" s="4" t="s">
        <v>155</v>
      </c>
      <c r="B162" s="21"/>
      <c r="C162" s="41">
        <v>0</v>
      </c>
      <c r="D162" s="42">
        <f>$B$131</f>
        <v>0</v>
      </c>
      <c r="E162" s="41">
        <v>0</v>
      </c>
      <c r="F162" s="41">
        <v>0</v>
      </c>
      <c r="G162" s="41">
        <v>0</v>
      </c>
      <c r="H162" s="41">
        <v>0</v>
      </c>
      <c r="I162" s="41">
        <v>0</v>
      </c>
      <c r="J162" s="17"/>
    </row>
    <row r="163" spans="1:10">
      <c r="A163" s="4" t="s">
        <v>156</v>
      </c>
      <c r="B163" s="21"/>
      <c r="C163" s="41">
        <v>0</v>
      </c>
      <c r="D163" s="41">
        <v>0</v>
      </c>
      <c r="E163" s="42">
        <f>$B$139</f>
        <v>0</v>
      </c>
      <c r="F163" s="41">
        <v>0</v>
      </c>
      <c r="G163" s="41">
        <v>0</v>
      </c>
      <c r="H163" s="41">
        <v>0</v>
      </c>
      <c r="I163" s="41">
        <v>0</v>
      </c>
      <c r="J163" s="17"/>
    </row>
    <row r="164" spans="1:10">
      <c r="A164" s="4" t="s">
        <v>157</v>
      </c>
      <c r="B164" s="21"/>
      <c r="C164" s="41">
        <v>0</v>
      </c>
      <c r="D164" s="41">
        <v>0</v>
      </c>
      <c r="E164" s="41">
        <v>0</v>
      </c>
      <c r="F164" s="42">
        <f>$B$147</f>
        <v>0</v>
      </c>
      <c r="G164" s="41">
        <v>0</v>
      </c>
      <c r="H164" s="41">
        <v>0</v>
      </c>
      <c r="I164" s="41">
        <v>0</v>
      </c>
      <c r="J164" s="17"/>
    </row>
    <row r="165" spans="1:10">
      <c r="A165" s="4" t="s">
        <v>162</v>
      </c>
      <c r="B165" s="21"/>
      <c r="C165" s="41">
        <v>0</v>
      </c>
      <c r="D165" s="41">
        <v>0</v>
      </c>
      <c r="E165" s="41">
        <v>0</v>
      </c>
      <c r="F165" s="42">
        <f>'Input'!$B$82</f>
        <v>0</v>
      </c>
      <c r="G165" s="41">
        <v>0</v>
      </c>
      <c r="H165" s="41">
        <v>0</v>
      </c>
      <c r="I165" s="41">
        <v>0</v>
      </c>
      <c r="J165" s="17"/>
    </row>
    <row r="166" spans="1:10">
      <c r="A166" s="4" t="s">
        <v>158</v>
      </c>
      <c r="B166" s="21"/>
      <c r="C166" s="41">
        <v>0</v>
      </c>
      <c r="D166" s="41">
        <v>0</v>
      </c>
      <c r="E166" s="41">
        <v>0</v>
      </c>
      <c r="F166" s="41">
        <v>0</v>
      </c>
      <c r="G166" s="41">
        <v>1</v>
      </c>
      <c r="H166" s="41">
        <v>0</v>
      </c>
      <c r="I166" s="41">
        <v>0</v>
      </c>
      <c r="J166" s="17"/>
    </row>
    <row r="167" spans="1:10">
      <c r="A167" s="4" t="s">
        <v>159</v>
      </c>
      <c r="B167" s="21"/>
      <c r="C167" s="41">
        <v>0</v>
      </c>
      <c r="D167" s="41">
        <v>0</v>
      </c>
      <c r="E167" s="41">
        <v>0</v>
      </c>
      <c r="F167" s="41">
        <v>0</v>
      </c>
      <c r="G167" s="41">
        <v>0</v>
      </c>
      <c r="H167" s="41">
        <v>1</v>
      </c>
      <c r="I167" s="41">
        <v>0</v>
      </c>
      <c r="J167" s="17"/>
    </row>
    <row r="168" spans="1:10">
      <c r="A168" s="4" t="s">
        <v>160</v>
      </c>
      <c r="B168" s="21"/>
      <c r="C168" s="41">
        <v>0</v>
      </c>
      <c r="D168" s="41">
        <v>0</v>
      </c>
      <c r="E168" s="41">
        <v>0</v>
      </c>
      <c r="F168" s="41">
        <v>0</v>
      </c>
      <c r="G168" s="41">
        <v>0</v>
      </c>
      <c r="H168" s="41">
        <v>0</v>
      </c>
      <c r="I168" s="41">
        <v>1</v>
      </c>
      <c r="J168" s="17"/>
    </row>
    <row r="170" spans="1:10" ht="21" customHeight="1">
      <c r="A170" s="1" t="s">
        <v>419</v>
      </c>
    </row>
    <row r="171" spans="1:10">
      <c r="A171" s="3" t="s">
        <v>383</v>
      </c>
    </row>
    <row r="172" spans="1:10">
      <c r="A172" s="33" t="s">
        <v>420</v>
      </c>
    </row>
    <row r="173" spans="1:10">
      <c r="A173" s="33" t="s">
        <v>421</v>
      </c>
    </row>
    <row r="174" spans="1:10">
      <c r="A174" s="3" t="s">
        <v>396</v>
      </c>
    </row>
    <row r="176" spans="1:10">
      <c r="B176" s="15" t="s">
        <v>153</v>
      </c>
      <c r="C176" s="15" t="s">
        <v>154</v>
      </c>
      <c r="D176" s="15" t="s">
        <v>155</v>
      </c>
      <c r="E176" s="15" t="s">
        <v>156</v>
      </c>
      <c r="F176" s="15" t="s">
        <v>157</v>
      </c>
      <c r="G176" s="15" t="s">
        <v>162</v>
      </c>
      <c r="H176" s="15" t="s">
        <v>158</v>
      </c>
      <c r="I176" s="15" t="s">
        <v>159</v>
      </c>
      <c r="J176" s="15" t="s">
        <v>160</v>
      </c>
    </row>
    <row r="177" spans="1:11">
      <c r="A177" s="4" t="s">
        <v>185</v>
      </c>
      <c r="B177" s="38">
        <f>SUMPRODUCT($B91:$I91,$B$160:$I$160)</f>
        <v>0</v>
      </c>
      <c r="C177" s="38">
        <f>SUMPRODUCT($B91:$I91,$B$161:$I$161)</f>
        <v>0</v>
      </c>
      <c r="D177" s="38">
        <f>SUMPRODUCT($B91:$I91,$B$162:$I$162)</f>
        <v>0</v>
      </c>
      <c r="E177" s="38">
        <f>SUMPRODUCT($B91:$I91,$B$163:$I$163)</f>
        <v>0</v>
      </c>
      <c r="F177" s="38">
        <f>SUMPRODUCT($B91:$I91,$B$164:$I$164)</f>
        <v>0</v>
      </c>
      <c r="G177" s="38">
        <f>SUMPRODUCT($B91:$I91,$B$165:$I$165)</f>
        <v>0</v>
      </c>
      <c r="H177" s="38">
        <f>SUMPRODUCT($B91:$I91,$B$166:$I$166)</f>
        <v>0</v>
      </c>
      <c r="I177" s="38">
        <f>SUMPRODUCT($B91:$I91,$B$167:$I$167)</f>
        <v>0</v>
      </c>
      <c r="J177" s="38">
        <f>SUMPRODUCT($B91:$I91,$B$168:$I$168)</f>
        <v>0</v>
      </c>
      <c r="K177" s="17"/>
    </row>
    <row r="178" spans="1:11">
      <c r="A178" s="4" t="s">
        <v>186</v>
      </c>
      <c r="B178" s="38">
        <f>SUMPRODUCT($B92:$I92,$B$160:$I$160)</f>
        <v>0</v>
      </c>
      <c r="C178" s="38">
        <f>SUMPRODUCT($B92:$I92,$B$161:$I$161)</f>
        <v>0</v>
      </c>
      <c r="D178" s="38">
        <f>SUMPRODUCT($B92:$I92,$B$162:$I$162)</f>
        <v>0</v>
      </c>
      <c r="E178" s="38">
        <f>SUMPRODUCT($B92:$I92,$B$163:$I$163)</f>
        <v>0</v>
      </c>
      <c r="F178" s="38">
        <f>SUMPRODUCT($B92:$I92,$B$164:$I$164)</f>
        <v>0</v>
      </c>
      <c r="G178" s="38">
        <f>SUMPRODUCT($B92:$I92,$B$165:$I$165)</f>
        <v>0</v>
      </c>
      <c r="H178" s="38">
        <f>SUMPRODUCT($B92:$I92,$B$166:$I$166)</f>
        <v>0</v>
      </c>
      <c r="I178" s="38">
        <f>SUMPRODUCT($B92:$I92,$B$167:$I$167)</f>
        <v>0</v>
      </c>
      <c r="J178" s="38">
        <f>SUMPRODUCT($B92:$I92,$B$168:$I$168)</f>
        <v>0</v>
      </c>
      <c r="K178" s="17"/>
    </row>
    <row r="179" spans="1:11">
      <c r="A179" s="4" t="s">
        <v>231</v>
      </c>
      <c r="B179" s="38">
        <f>SUMPRODUCT($B93:$I93,$B$160:$I$160)</f>
        <v>0</v>
      </c>
      <c r="C179" s="38">
        <f>SUMPRODUCT($B93:$I93,$B$161:$I$161)</f>
        <v>0</v>
      </c>
      <c r="D179" s="38">
        <f>SUMPRODUCT($B93:$I93,$B$162:$I$162)</f>
        <v>0</v>
      </c>
      <c r="E179" s="38">
        <f>SUMPRODUCT($B93:$I93,$B$163:$I$163)</f>
        <v>0</v>
      </c>
      <c r="F179" s="38">
        <f>SUMPRODUCT($B93:$I93,$B$164:$I$164)</f>
        <v>0</v>
      </c>
      <c r="G179" s="38">
        <f>SUMPRODUCT($B93:$I93,$B$165:$I$165)</f>
        <v>0</v>
      </c>
      <c r="H179" s="38">
        <f>SUMPRODUCT($B93:$I93,$B$166:$I$166)</f>
        <v>0</v>
      </c>
      <c r="I179" s="38">
        <f>SUMPRODUCT($B93:$I93,$B$167:$I$167)</f>
        <v>0</v>
      </c>
      <c r="J179" s="38">
        <f>SUMPRODUCT($B93:$I93,$B$168:$I$168)</f>
        <v>0</v>
      </c>
      <c r="K179" s="17"/>
    </row>
    <row r="180" spans="1:11">
      <c r="A180" s="4" t="s">
        <v>187</v>
      </c>
      <c r="B180" s="38">
        <f>SUMPRODUCT($B94:$I94,$B$160:$I$160)</f>
        <v>0</v>
      </c>
      <c r="C180" s="38">
        <f>SUMPRODUCT($B94:$I94,$B$161:$I$161)</f>
        <v>0</v>
      </c>
      <c r="D180" s="38">
        <f>SUMPRODUCT($B94:$I94,$B$162:$I$162)</f>
        <v>0</v>
      </c>
      <c r="E180" s="38">
        <f>SUMPRODUCT($B94:$I94,$B$163:$I$163)</f>
        <v>0</v>
      </c>
      <c r="F180" s="38">
        <f>SUMPRODUCT($B94:$I94,$B$164:$I$164)</f>
        <v>0</v>
      </c>
      <c r="G180" s="38">
        <f>SUMPRODUCT($B94:$I94,$B$165:$I$165)</f>
        <v>0</v>
      </c>
      <c r="H180" s="38">
        <f>SUMPRODUCT($B94:$I94,$B$166:$I$166)</f>
        <v>0</v>
      </c>
      <c r="I180" s="38">
        <f>SUMPRODUCT($B94:$I94,$B$167:$I$167)</f>
        <v>0</v>
      </c>
      <c r="J180" s="38">
        <f>SUMPRODUCT($B94:$I94,$B$168:$I$168)</f>
        <v>0</v>
      </c>
      <c r="K180" s="17"/>
    </row>
    <row r="181" spans="1:11">
      <c r="A181" s="4" t="s">
        <v>188</v>
      </c>
      <c r="B181" s="38">
        <f>SUMPRODUCT($B95:$I95,$B$160:$I$160)</f>
        <v>0</v>
      </c>
      <c r="C181" s="38">
        <f>SUMPRODUCT($B95:$I95,$B$161:$I$161)</f>
        <v>0</v>
      </c>
      <c r="D181" s="38">
        <f>SUMPRODUCT($B95:$I95,$B$162:$I$162)</f>
        <v>0</v>
      </c>
      <c r="E181" s="38">
        <f>SUMPRODUCT($B95:$I95,$B$163:$I$163)</f>
        <v>0</v>
      </c>
      <c r="F181" s="38">
        <f>SUMPRODUCT($B95:$I95,$B$164:$I$164)</f>
        <v>0</v>
      </c>
      <c r="G181" s="38">
        <f>SUMPRODUCT($B95:$I95,$B$165:$I$165)</f>
        <v>0</v>
      </c>
      <c r="H181" s="38">
        <f>SUMPRODUCT($B95:$I95,$B$166:$I$166)</f>
        <v>0</v>
      </c>
      <c r="I181" s="38">
        <f>SUMPRODUCT($B95:$I95,$B$167:$I$167)</f>
        <v>0</v>
      </c>
      <c r="J181" s="38">
        <f>SUMPRODUCT($B95:$I95,$B$168:$I$168)</f>
        <v>0</v>
      </c>
      <c r="K181" s="17"/>
    </row>
    <row r="182" spans="1:11">
      <c r="A182" s="4" t="s">
        <v>232</v>
      </c>
      <c r="B182" s="38">
        <f>SUMPRODUCT($B96:$I96,$B$160:$I$160)</f>
        <v>0</v>
      </c>
      <c r="C182" s="38">
        <f>SUMPRODUCT($B96:$I96,$B$161:$I$161)</f>
        <v>0</v>
      </c>
      <c r="D182" s="38">
        <f>SUMPRODUCT($B96:$I96,$B$162:$I$162)</f>
        <v>0</v>
      </c>
      <c r="E182" s="38">
        <f>SUMPRODUCT($B96:$I96,$B$163:$I$163)</f>
        <v>0</v>
      </c>
      <c r="F182" s="38">
        <f>SUMPRODUCT($B96:$I96,$B$164:$I$164)</f>
        <v>0</v>
      </c>
      <c r="G182" s="38">
        <f>SUMPRODUCT($B96:$I96,$B$165:$I$165)</f>
        <v>0</v>
      </c>
      <c r="H182" s="38">
        <f>SUMPRODUCT($B96:$I96,$B$166:$I$166)</f>
        <v>0</v>
      </c>
      <c r="I182" s="38">
        <f>SUMPRODUCT($B96:$I96,$B$167:$I$167)</f>
        <v>0</v>
      </c>
      <c r="J182" s="38">
        <f>SUMPRODUCT($B96:$I96,$B$168:$I$168)</f>
        <v>0</v>
      </c>
      <c r="K182" s="17"/>
    </row>
    <row r="183" spans="1:11">
      <c r="A183" s="4" t="s">
        <v>189</v>
      </c>
      <c r="B183" s="38">
        <f>SUMPRODUCT($B97:$I97,$B$160:$I$160)</f>
        <v>0</v>
      </c>
      <c r="C183" s="38">
        <f>SUMPRODUCT($B97:$I97,$B$161:$I$161)</f>
        <v>0</v>
      </c>
      <c r="D183" s="38">
        <f>SUMPRODUCT($B97:$I97,$B$162:$I$162)</f>
        <v>0</v>
      </c>
      <c r="E183" s="38">
        <f>SUMPRODUCT($B97:$I97,$B$163:$I$163)</f>
        <v>0</v>
      </c>
      <c r="F183" s="38">
        <f>SUMPRODUCT($B97:$I97,$B$164:$I$164)</f>
        <v>0</v>
      </c>
      <c r="G183" s="38">
        <f>SUMPRODUCT($B97:$I97,$B$165:$I$165)</f>
        <v>0</v>
      </c>
      <c r="H183" s="38">
        <f>SUMPRODUCT($B97:$I97,$B$166:$I$166)</f>
        <v>0</v>
      </c>
      <c r="I183" s="38">
        <f>SUMPRODUCT($B97:$I97,$B$167:$I$167)</f>
        <v>0</v>
      </c>
      <c r="J183" s="38">
        <f>SUMPRODUCT($B97:$I97,$B$168:$I$168)</f>
        <v>0</v>
      </c>
      <c r="K183" s="17"/>
    </row>
    <row r="184" spans="1:11">
      <c r="A184" s="4" t="s">
        <v>190</v>
      </c>
      <c r="B184" s="38">
        <f>SUMPRODUCT($B98:$I98,$B$160:$I$160)</f>
        <v>0</v>
      </c>
      <c r="C184" s="38">
        <f>SUMPRODUCT($B98:$I98,$B$161:$I$161)</f>
        <v>0</v>
      </c>
      <c r="D184" s="38">
        <f>SUMPRODUCT($B98:$I98,$B$162:$I$162)</f>
        <v>0</v>
      </c>
      <c r="E184" s="38">
        <f>SUMPRODUCT($B98:$I98,$B$163:$I$163)</f>
        <v>0</v>
      </c>
      <c r="F184" s="38">
        <f>SUMPRODUCT($B98:$I98,$B$164:$I$164)</f>
        <v>0</v>
      </c>
      <c r="G184" s="38">
        <f>SUMPRODUCT($B98:$I98,$B$165:$I$165)</f>
        <v>0</v>
      </c>
      <c r="H184" s="38">
        <f>SUMPRODUCT($B98:$I98,$B$166:$I$166)</f>
        <v>0</v>
      </c>
      <c r="I184" s="38">
        <f>SUMPRODUCT($B98:$I98,$B$167:$I$167)</f>
        <v>0</v>
      </c>
      <c r="J184" s="38">
        <f>SUMPRODUCT($B98:$I98,$B$168:$I$168)</f>
        <v>0</v>
      </c>
      <c r="K184" s="17"/>
    </row>
    <row r="185" spans="1:11">
      <c r="A185" s="4" t="s">
        <v>210</v>
      </c>
      <c r="B185" s="38">
        <f>SUMPRODUCT($B99:$I99,$B$160:$I$160)</f>
        <v>0</v>
      </c>
      <c r="C185" s="38">
        <f>SUMPRODUCT($B99:$I99,$B$161:$I$161)</f>
        <v>0</v>
      </c>
      <c r="D185" s="38">
        <f>SUMPRODUCT($B99:$I99,$B$162:$I$162)</f>
        <v>0</v>
      </c>
      <c r="E185" s="38">
        <f>SUMPRODUCT($B99:$I99,$B$163:$I$163)</f>
        <v>0</v>
      </c>
      <c r="F185" s="38">
        <f>SUMPRODUCT($B99:$I99,$B$164:$I$164)</f>
        <v>0</v>
      </c>
      <c r="G185" s="38">
        <f>SUMPRODUCT($B99:$I99,$B$165:$I$165)</f>
        <v>0</v>
      </c>
      <c r="H185" s="38">
        <f>SUMPRODUCT($B99:$I99,$B$166:$I$166)</f>
        <v>0</v>
      </c>
      <c r="I185" s="38">
        <f>SUMPRODUCT($B99:$I99,$B$167:$I$167)</f>
        <v>0</v>
      </c>
      <c r="J185" s="38">
        <f>SUMPRODUCT($B99:$I99,$B$168:$I$168)</f>
        <v>0</v>
      </c>
      <c r="K185" s="17"/>
    </row>
    <row r="186" spans="1:11">
      <c r="A186" s="4" t="s">
        <v>191</v>
      </c>
      <c r="B186" s="38">
        <f>SUMPRODUCT($B100:$I100,$B$160:$I$160)</f>
        <v>0</v>
      </c>
      <c r="C186" s="38">
        <f>SUMPRODUCT($B100:$I100,$B$161:$I$161)</f>
        <v>0</v>
      </c>
      <c r="D186" s="38">
        <f>SUMPRODUCT($B100:$I100,$B$162:$I$162)</f>
        <v>0</v>
      </c>
      <c r="E186" s="38">
        <f>SUMPRODUCT($B100:$I100,$B$163:$I$163)</f>
        <v>0</v>
      </c>
      <c r="F186" s="38">
        <f>SUMPRODUCT($B100:$I100,$B$164:$I$164)</f>
        <v>0</v>
      </c>
      <c r="G186" s="38">
        <f>SUMPRODUCT($B100:$I100,$B$165:$I$165)</f>
        <v>0</v>
      </c>
      <c r="H186" s="38">
        <f>SUMPRODUCT($B100:$I100,$B$166:$I$166)</f>
        <v>0</v>
      </c>
      <c r="I186" s="38">
        <f>SUMPRODUCT($B100:$I100,$B$167:$I$167)</f>
        <v>0</v>
      </c>
      <c r="J186" s="38">
        <f>SUMPRODUCT($B100:$I100,$B$168:$I$168)</f>
        <v>0</v>
      </c>
      <c r="K186" s="17"/>
    </row>
    <row r="187" spans="1:11">
      <c r="A187" s="4" t="s">
        <v>192</v>
      </c>
      <c r="B187" s="38">
        <f>SUMPRODUCT($B101:$I101,$B$160:$I$160)</f>
        <v>0</v>
      </c>
      <c r="C187" s="38">
        <f>SUMPRODUCT($B101:$I101,$B$161:$I$161)</f>
        <v>0</v>
      </c>
      <c r="D187" s="38">
        <f>SUMPRODUCT($B101:$I101,$B$162:$I$162)</f>
        <v>0</v>
      </c>
      <c r="E187" s="38">
        <f>SUMPRODUCT($B101:$I101,$B$163:$I$163)</f>
        <v>0</v>
      </c>
      <c r="F187" s="38">
        <f>SUMPRODUCT($B101:$I101,$B$164:$I$164)</f>
        <v>0</v>
      </c>
      <c r="G187" s="38">
        <f>SUMPRODUCT($B101:$I101,$B$165:$I$165)</f>
        <v>0</v>
      </c>
      <c r="H187" s="38">
        <f>SUMPRODUCT($B101:$I101,$B$166:$I$166)</f>
        <v>0</v>
      </c>
      <c r="I187" s="38">
        <f>SUMPRODUCT($B101:$I101,$B$167:$I$167)</f>
        <v>0</v>
      </c>
      <c r="J187" s="38">
        <f>SUMPRODUCT($B101:$I101,$B$168:$I$168)</f>
        <v>0</v>
      </c>
      <c r="K187" s="17"/>
    </row>
    <row r="188" spans="1:11">
      <c r="A188" s="4" t="s">
        <v>193</v>
      </c>
      <c r="B188" s="38">
        <f>SUMPRODUCT($B102:$I102,$B$160:$I$160)</f>
        <v>0</v>
      </c>
      <c r="C188" s="38">
        <f>SUMPRODUCT($B102:$I102,$B$161:$I$161)</f>
        <v>0</v>
      </c>
      <c r="D188" s="38">
        <f>SUMPRODUCT($B102:$I102,$B$162:$I$162)</f>
        <v>0</v>
      </c>
      <c r="E188" s="38">
        <f>SUMPRODUCT($B102:$I102,$B$163:$I$163)</f>
        <v>0</v>
      </c>
      <c r="F188" s="38">
        <f>SUMPRODUCT($B102:$I102,$B$164:$I$164)</f>
        <v>0</v>
      </c>
      <c r="G188" s="38">
        <f>SUMPRODUCT($B102:$I102,$B$165:$I$165)</f>
        <v>0</v>
      </c>
      <c r="H188" s="38">
        <f>SUMPRODUCT($B102:$I102,$B$166:$I$166)</f>
        <v>0</v>
      </c>
      <c r="I188" s="38">
        <f>SUMPRODUCT($B102:$I102,$B$167:$I$167)</f>
        <v>0</v>
      </c>
      <c r="J188" s="38">
        <f>SUMPRODUCT($B102:$I102,$B$168:$I$168)</f>
        <v>0</v>
      </c>
      <c r="K188" s="17"/>
    </row>
    <row r="189" spans="1:11">
      <c r="A189" s="4" t="s">
        <v>194</v>
      </c>
      <c r="B189" s="38">
        <f>SUMPRODUCT($B103:$I103,$B$160:$I$160)</f>
        <v>0</v>
      </c>
      <c r="C189" s="38">
        <f>SUMPRODUCT($B103:$I103,$B$161:$I$161)</f>
        <v>0</v>
      </c>
      <c r="D189" s="38">
        <f>SUMPRODUCT($B103:$I103,$B$162:$I$162)</f>
        <v>0</v>
      </c>
      <c r="E189" s="38">
        <f>SUMPRODUCT($B103:$I103,$B$163:$I$163)</f>
        <v>0</v>
      </c>
      <c r="F189" s="38">
        <f>SUMPRODUCT($B103:$I103,$B$164:$I$164)</f>
        <v>0</v>
      </c>
      <c r="G189" s="38">
        <f>SUMPRODUCT($B103:$I103,$B$165:$I$165)</f>
        <v>0</v>
      </c>
      <c r="H189" s="38">
        <f>SUMPRODUCT($B103:$I103,$B$166:$I$166)</f>
        <v>0</v>
      </c>
      <c r="I189" s="38">
        <f>SUMPRODUCT($B103:$I103,$B$167:$I$167)</f>
        <v>0</v>
      </c>
      <c r="J189" s="38">
        <f>SUMPRODUCT($B103:$I103,$B$168:$I$168)</f>
        <v>0</v>
      </c>
      <c r="K189" s="17"/>
    </row>
    <row r="190" spans="1:11">
      <c r="A190" s="4" t="s">
        <v>211</v>
      </c>
      <c r="B190" s="38">
        <f>SUMPRODUCT($B104:$I104,$B$160:$I$160)</f>
        <v>0</v>
      </c>
      <c r="C190" s="38">
        <f>SUMPRODUCT($B104:$I104,$B$161:$I$161)</f>
        <v>0</v>
      </c>
      <c r="D190" s="38">
        <f>SUMPRODUCT($B104:$I104,$B$162:$I$162)</f>
        <v>0</v>
      </c>
      <c r="E190" s="38">
        <f>SUMPRODUCT($B104:$I104,$B$163:$I$163)</f>
        <v>0</v>
      </c>
      <c r="F190" s="38">
        <f>SUMPRODUCT($B104:$I104,$B$164:$I$164)</f>
        <v>0</v>
      </c>
      <c r="G190" s="38">
        <f>SUMPRODUCT($B104:$I104,$B$165:$I$165)</f>
        <v>0</v>
      </c>
      <c r="H190" s="38">
        <f>SUMPRODUCT($B104:$I104,$B$166:$I$166)</f>
        <v>0</v>
      </c>
      <c r="I190" s="38">
        <f>SUMPRODUCT($B104:$I104,$B$167:$I$167)</f>
        <v>0</v>
      </c>
      <c r="J190" s="38">
        <f>SUMPRODUCT($B104:$I104,$B$168:$I$168)</f>
        <v>0</v>
      </c>
      <c r="K190" s="17"/>
    </row>
    <row r="191" spans="1:11">
      <c r="A191" s="4" t="s">
        <v>233</v>
      </c>
      <c r="B191" s="38">
        <f>SUMPRODUCT($B105:$I105,$B$160:$I$160)</f>
        <v>0</v>
      </c>
      <c r="C191" s="38">
        <f>SUMPRODUCT($B105:$I105,$B$161:$I$161)</f>
        <v>0</v>
      </c>
      <c r="D191" s="38">
        <f>SUMPRODUCT($B105:$I105,$B$162:$I$162)</f>
        <v>0</v>
      </c>
      <c r="E191" s="38">
        <f>SUMPRODUCT($B105:$I105,$B$163:$I$163)</f>
        <v>0</v>
      </c>
      <c r="F191" s="38">
        <f>SUMPRODUCT($B105:$I105,$B$164:$I$164)</f>
        <v>0</v>
      </c>
      <c r="G191" s="38">
        <f>SUMPRODUCT($B105:$I105,$B$165:$I$165)</f>
        <v>0</v>
      </c>
      <c r="H191" s="38">
        <f>SUMPRODUCT($B105:$I105,$B$166:$I$166)</f>
        <v>0</v>
      </c>
      <c r="I191" s="38">
        <f>SUMPRODUCT($B105:$I105,$B$167:$I$167)</f>
        <v>0</v>
      </c>
      <c r="J191" s="38">
        <f>SUMPRODUCT($B105:$I105,$B$168:$I$168)</f>
        <v>0</v>
      </c>
      <c r="K191" s="17"/>
    </row>
    <row r="192" spans="1:11">
      <c r="A192" s="4" t="s">
        <v>234</v>
      </c>
      <c r="B192" s="38">
        <f>SUMPRODUCT($B106:$I106,$B$160:$I$160)</f>
        <v>0</v>
      </c>
      <c r="C192" s="38">
        <f>SUMPRODUCT($B106:$I106,$B$161:$I$161)</f>
        <v>0</v>
      </c>
      <c r="D192" s="38">
        <f>SUMPRODUCT($B106:$I106,$B$162:$I$162)</f>
        <v>0</v>
      </c>
      <c r="E192" s="38">
        <f>SUMPRODUCT($B106:$I106,$B$163:$I$163)</f>
        <v>0</v>
      </c>
      <c r="F192" s="38">
        <f>SUMPRODUCT($B106:$I106,$B$164:$I$164)</f>
        <v>0</v>
      </c>
      <c r="G192" s="38">
        <f>SUMPRODUCT($B106:$I106,$B$165:$I$165)</f>
        <v>0</v>
      </c>
      <c r="H192" s="38">
        <f>SUMPRODUCT($B106:$I106,$B$166:$I$166)</f>
        <v>0</v>
      </c>
      <c r="I192" s="38">
        <f>SUMPRODUCT($B106:$I106,$B$167:$I$167)</f>
        <v>0</v>
      </c>
      <c r="J192" s="38">
        <f>SUMPRODUCT($B106:$I106,$B$168:$I$168)</f>
        <v>0</v>
      </c>
      <c r="K192" s="17"/>
    </row>
    <row r="193" spans="1:11">
      <c r="A193" s="4" t="s">
        <v>235</v>
      </c>
      <c r="B193" s="38">
        <f>SUMPRODUCT($B107:$I107,$B$160:$I$160)</f>
        <v>0</v>
      </c>
      <c r="C193" s="38">
        <f>SUMPRODUCT($B107:$I107,$B$161:$I$161)</f>
        <v>0</v>
      </c>
      <c r="D193" s="38">
        <f>SUMPRODUCT($B107:$I107,$B$162:$I$162)</f>
        <v>0</v>
      </c>
      <c r="E193" s="38">
        <f>SUMPRODUCT($B107:$I107,$B$163:$I$163)</f>
        <v>0</v>
      </c>
      <c r="F193" s="38">
        <f>SUMPRODUCT($B107:$I107,$B$164:$I$164)</f>
        <v>0</v>
      </c>
      <c r="G193" s="38">
        <f>SUMPRODUCT($B107:$I107,$B$165:$I$165)</f>
        <v>0</v>
      </c>
      <c r="H193" s="38">
        <f>SUMPRODUCT($B107:$I107,$B$166:$I$166)</f>
        <v>0</v>
      </c>
      <c r="I193" s="38">
        <f>SUMPRODUCT($B107:$I107,$B$167:$I$167)</f>
        <v>0</v>
      </c>
      <c r="J193" s="38">
        <f>SUMPRODUCT($B107:$I107,$B$168:$I$168)</f>
        <v>0</v>
      </c>
      <c r="K193" s="17"/>
    </row>
    <row r="194" spans="1:11">
      <c r="A194" s="4" t="s">
        <v>236</v>
      </c>
      <c r="B194" s="38">
        <f>SUMPRODUCT($B108:$I108,$B$160:$I$160)</f>
        <v>0</v>
      </c>
      <c r="C194" s="38">
        <f>SUMPRODUCT($B108:$I108,$B$161:$I$161)</f>
        <v>0</v>
      </c>
      <c r="D194" s="38">
        <f>SUMPRODUCT($B108:$I108,$B$162:$I$162)</f>
        <v>0</v>
      </c>
      <c r="E194" s="38">
        <f>SUMPRODUCT($B108:$I108,$B$163:$I$163)</f>
        <v>0</v>
      </c>
      <c r="F194" s="38">
        <f>SUMPRODUCT($B108:$I108,$B$164:$I$164)</f>
        <v>0</v>
      </c>
      <c r="G194" s="38">
        <f>SUMPRODUCT($B108:$I108,$B$165:$I$165)</f>
        <v>0</v>
      </c>
      <c r="H194" s="38">
        <f>SUMPRODUCT($B108:$I108,$B$166:$I$166)</f>
        <v>0</v>
      </c>
      <c r="I194" s="38">
        <f>SUMPRODUCT($B108:$I108,$B$167:$I$167)</f>
        <v>0</v>
      </c>
      <c r="J194" s="38">
        <f>SUMPRODUCT($B108:$I108,$B$168:$I$168)</f>
        <v>0</v>
      </c>
      <c r="K194" s="17"/>
    </row>
    <row r="195" spans="1:11">
      <c r="A195" s="4" t="s">
        <v>237</v>
      </c>
      <c r="B195" s="38">
        <f>SUMPRODUCT($B109:$I109,$B$160:$I$160)</f>
        <v>0</v>
      </c>
      <c r="C195" s="38">
        <f>SUMPRODUCT($B109:$I109,$B$161:$I$161)</f>
        <v>0</v>
      </c>
      <c r="D195" s="38">
        <f>SUMPRODUCT($B109:$I109,$B$162:$I$162)</f>
        <v>0</v>
      </c>
      <c r="E195" s="38">
        <f>SUMPRODUCT($B109:$I109,$B$163:$I$163)</f>
        <v>0</v>
      </c>
      <c r="F195" s="38">
        <f>SUMPRODUCT($B109:$I109,$B$164:$I$164)</f>
        <v>0</v>
      </c>
      <c r="G195" s="38">
        <f>SUMPRODUCT($B109:$I109,$B$165:$I$165)</f>
        <v>0</v>
      </c>
      <c r="H195" s="38">
        <f>SUMPRODUCT($B109:$I109,$B$166:$I$166)</f>
        <v>0</v>
      </c>
      <c r="I195" s="38">
        <f>SUMPRODUCT($B109:$I109,$B$167:$I$167)</f>
        <v>0</v>
      </c>
      <c r="J195" s="38">
        <f>SUMPRODUCT($B109:$I109,$B$168:$I$168)</f>
        <v>0</v>
      </c>
      <c r="K195" s="17"/>
    </row>
    <row r="196" spans="1:11">
      <c r="A196" s="4" t="s">
        <v>195</v>
      </c>
      <c r="B196" s="38">
        <f>SUMPRODUCT($B110:$I110,$B$160:$I$160)</f>
        <v>0</v>
      </c>
      <c r="C196" s="38">
        <f>SUMPRODUCT($B110:$I110,$B$161:$I$161)</f>
        <v>0</v>
      </c>
      <c r="D196" s="38">
        <f>SUMPRODUCT($B110:$I110,$B$162:$I$162)</f>
        <v>0</v>
      </c>
      <c r="E196" s="38">
        <f>SUMPRODUCT($B110:$I110,$B$163:$I$163)</f>
        <v>0</v>
      </c>
      <c r="F196" s="38">
        <f>SUMPRODUCT($B110:$I110,$B$164:$I$164)</f>
        <v>0</v>
      </c>
      <c r="G196" s="38">
        <f>SUMPRODUCT($B110:$I110,$B$165:$I$165)</f>
        <v>0</v>
      </c>
      <c r="H196" s="38">
        <f>SUMPRODUCT($B110:$I110,$B$166:$I$166)</f>
        <v>0</v>
      </c>
      <c r="I196" s="38">
        <f>SUMPRODUCT($B110:$I110,$B$167:$I$167)</f>
        <v>0</v>
      </c>
      <c r="J196" s="38">
        <f>SUMPRODUCT($B110:$I110,$B$168:$I$168)</f>
        <v>0</v>
      </c>
      <c r="K196" s="17"/>
    </row>
    <row r="197" spans="1:11">
      <c r="A197" s="4" t="s">
        <v>196</v>
      </c>
      <c r="B197" s="38">
        <f>SUMPRODUCT($B111:$I111,$B$160:$I$160)</f>
        <v>0</v>
      </c>
      <c r="C197" s="38">
        <f>SUMPRODUCT($B111:$I111,$B$161:$I$161)</f>
        <v>0</v>
      </c>
      <c r="D197" s="38">
        <f>SUMPRODUCT($B111:$I111,$B$162:$I$162)</f>
        <v>0</v>
      </c>
      <c r="E197" s="38">
        <f>SUMPRODUCT($B111:$I111,$B$163:$I$163)</f>
        <v>0</v>
      </c>
      <c r="F197" s="38">
        <f>SUMPRODUCT($B111:$I111,$B$164:$I$164)</f>
        <v>0</v>
      </c>
      <c r="G197" s="38">
        <f>SUMPRODUCT($B111:$I111,$B$165:$I$165)</f>
        <v>0</v>
      </c>
      <c r="H197" s="38">
        <f>SUMPRODUCT($B111:$I111,$B$166:$I$166)</f>
        <v>0</v>
      </c>
      <c r="I197" s="38">
        <f>SUMPRODUCT($B111:$I111,$B$167:$I$167)</f>
        <v>0</v>
      </c>
      <c r="J197" s="38">
        <f>SUMPRODUCT($B111:$I111,$B$168:$I$168)</f>
        <v>0</v>
      </c>
      <c r="K197" s="17"/>
    </row>
    <row r="198" spans="1:11">
      <c r="A198" s="4" t="s">
        <v>197</v>
      </c>
      <c r="B198" s="38">
        <f>SUMPRODUCT($B112:$I112,$B$160:$I$160)</f>
        <v>0</v>
      </c>
      <c r="C198" s="38">
        <f>SUMPRODUCT($B112:$I112,$B$161:$I$161)</f>
        <v>0</v>
      </c>
      <c r="D198" s="38">
        <f>SUMPRODUCT($B112:$I112,$B$162:$I$162)</f>
        <v>0</v>
      </c>
      <c r="E198" s="38">
        <f>SUMPRODUCT($B112:$I112,$B$163:$I$163)</f>
        <v>0</v>
      </c>
      <c r="F198" s="38">
        <f>SUMPRODUCT($B112:$I112,$B$164:$I$164)</f>
        <v>0</v>
      </c>
      <c r="G198" s="38">
        <f>SUMPRODUCT($B112:$I112,$B$165:$I$165)</f>
        <v>0</v>
      </c>
      <c r="H198" s="38">
        <f>SUMPRODUCT($B112:$I112,$B$166:$I$166)</f>
        <v>0</v>
      </c>
      <c r="I198" s="38">
        <f>SUMPRODUCT($B112:$I112,$B$167:$I$167)</f>
        <v>0</v>
      </c>
      <c r="J198" s="38">
        <f>SUMPRODUCT($B112:$I112,$B$168:$I$168)</f>
        <v>0</v>
      </c>
      <c r="K198" s="17"/>
    </row>
    <row r="199" spans="1:11">
      <c r="A199" s="4" t="s">
        <v>198</v>
      </c>
      <c r="B199" s="38">
        <f>SUMPRODUCT($B113:$I113,$B$160:$I$160)</f>
        <v>0</v>
      </c>
      <c r="C199" s="38">
        <f>SUMPRODUCT($B113:$I113,$B$161:$I$161)</f>
        <v>0</v>
      </c>
      <c r="D199" s="38">
        <f>SUMPRODUCT($B113:$I113,$B$162:$I$162)</f>
        <v>0</v>
      </c>
      <c r="E199" s="38">
        <f>SUMPRODUCT($B113:$I113,$B$163:$I$163)</f>
        <v>0</v>
      </c>
      <c r="F199" s="38">
        <f>SUMPRODUCT($B113:$I113,$B$164:$I$164)</f>
        <v>0</v>
      </c>
      <c r="G199" s="38">
        <f>SUMPRODUCT($B113:$I113,$B$165:$I$165)</f>
        <v>0</v>
      </c>
      <c r="H199" s="38">
        <f>SUMPRODUCT($B113:$I113,$B$166:$I$166)</f>
        <v>0</v>
      </c>
      <c r="I199" s="38">
        <f>SUMPRODUCT($B113:$I113,$B$167:$I$167)</f>
        <v>0</v>
      </c>
      <c r="J199" s="38">
        <f>SUMPRODUCT($B113:$I113,$B$168:$I$168)</f>
        <v>0</v>
      </c>
      <c r="K199" s="17"/>
    </row>
    <row r="200" spans="1:11">
      <c r="A200" s="4" t="s">
        <v>199</v>
      </c>
      <c r="B200" s="38">
        <f>SUMPRODUCT($B114:$I114,$B$160:$I$160)</f>
        <v>0</v>
      </c>
      <c r="C200" s="38">
        <f>SUMPRODUCT($B114:$I114,$B$161:$I$161)</f>
        <v>0</v>
      </c>
      <c r="D200" s="38">
        <f>SUMPRODUCT($B114:$I114,$B$162:$I$162)</f>
        <v>0</v>
      </c>
      <c r="E200" s="38">
        <f>SUMPRODUCT($B114:$I114,$B$163:$I$163)</f>
        <v>0</v>
      </c>
      <c r="F200" s="38">
        <f>SUMPRODUCT($B114:$I114,$B$164:$I$164)</f>
        <v>0</v>
      </c>
      <c r="G200" s="38">
        <f>SUMPRODUCT($B114:$I114,$B$165:$I$165)</f>
        <v>0</v>
      </c>
      <c r="H200" s="38">
        <f>SUMPRODUCT($B114:$I114,$B$166:$I$166)</f>
        <v>0</v>
      </c>
      <c r="I200" s="38">
        <f>SUMPRODUCT($B114:$I114,$B$167:$I$167)</f>
        <v>0</v>
      </c>
      <c r="J200" s="38">
        <f>SUMPRODUCT($B114:$I114,$B$168:$I$168)</f>
        <v>0</v>
      </c>
      <c r="K200" s="17"/>
    </row>
    <row r="201" spans="1:11">
      <c r="A201" s="4" t="s">
        <v>200</v>
      </c>
      <c r="B201" s="38">
        <f>SUMPRODUCT($B115:$I115,$B$160:$I$160)</f>
        <v>0</v>
      </c>
      <c r="C201" s="38">
        <f>SUMPRODUCT($B115:$I115,$B$161:$I$161)</f>
        <v>0</v>
      </c>
      <c r="D201" s="38">
        <f>SUMPRODUCT($B115:$I115,$B$162:$I$162)</f>
        <v>0</v>
      </c>
      <c r="E201" s="38">
        <f>SUMPRODUCT($B115:$I115,$B$163:$I$163)</f>
        <v>0</v>
      </c>
      <c r="F201" s="38">
        <f>SUMPRODUCT($B115:$I115,$B$164:$I$164)</f>
        <v>0</v>
      </c>
      <c r="G201" s="38">
        <f>SUMPRODUCT($B115:$I115,$B$165:$I$165)</f>
        <v>0</v>
      </c>
      <c r="H201" s="38">
        <f>SUMPRODUCT($B115:$I115,$B$166:$I$166)</f>
        <v>0</v>
      </c>
      <c r="I201" s="38">
        <f>SUMPRODUCT($B115:$I115,$B$167:$I$167)</f>
        <v>0</v>
      </c>
      <c r="J201" s="38">
        <f>SUMPRODUCT($B115:$I115,$B$168:$I$168)</f>
        <v>0</v>
      </c>
      <c r="K201" s="17"/>
    </row>
    <row r="202" spans="1:11">
      <c r="A202" s="4" t="s">
        <v>201</v>
      </c>
      <c r="B202" s="38">
        <f>SUMPRODUCT($B116:$I116,$B$160:$I$160)</f>
        <v>0</v>
      </c>
      <c r="C202" s="38">
        <f>SUMPRODUCT($B116:$I116,$B$161:$I$161)</f>
        <v>0</v>
      </c>
      <c r="D202" s="38">
        <f>SUMPRODUCT($B116:$I116,$B$162:$I$162)</f>
        <v>0</v>
      </c>
      <c r="E202" s="38">
        <f>SUMPRODUCT($B116:$I116,$B$163:$I$163)</f>
        <v>0</v>
      </c>
      <c r="F202" s="38">
        <f>SUMPRODUCT($B116:$I116,$B$164:$I$164)</f>
        <v>0</v>
      </c>
      <c r="G202" s="38">
        <f>SUMPRODUCT($B116:$I116,$B$165:$I$165)</f>
        <v>0</v>
      </c>
      <c r="H202" s="38">
        <f>SUMPRODUCT($B116:$I116,$B$166:$I$166)</f>
        <v>0</v>
      </c>
      <c r="I202" s="38">
        <f>SUMPRODUCT($B116:$I116,$B$167:$I$167)</f>
        <v>0</v>
      </c>
      <c r="J202" s="38">
        <f>SUMPRODUCT($B116:$I116,$B$168:$I$168)</f>
        <v>0</v>
      </c>
      <c r="K202" s="17"/>
    </row>
    <row r="203" spans="1:11">
      <c r="A203" s="4" t="s">
        <v>202</v>
      </c>
      <c r="B203" s="38">
        <f>SUMPRODUCT($B117:$I117,$B$160:$I$160)</f>
        <v>0</v>
      </c>
      <c r="C203" s="38">
        <f>SUMPRODUCT($B117:$I117,$B$161:$I$161)</f>
        <v>0</v>
      </c>
      <c r="D203" s="38">
        <f>SUMPRODUCT($B117:$I117,$B$162:$I$162)</f>
        <v>0</v>
      </c>
      <c r="E203" s="38">
        <f>SUMPRODUCT($B117:$I117,$B$163:$I$163)</f>
        <v>0</v>
      </c>
      <c r="F203" s="38">
        <f>SUMPRODUCT($B117:$I117,$B$164:$I$164)</f>
        <v>0</v>
      </c>
      <c r="G203" s="38">
        <f>SUMPRODUCT($B117:$I117,$B$165:$I$165)</f>
        <v>0</v>
      </c>
      <c r="H203" s="38">
        <f>SUMPRODUCT($B117:$I117,$B$166:$I$166)</f>
        <v>0</v>
      </c>
      <c r="I203" s="38">
        <f>SUMPRODUCT($B117:$I117,$B$167:$I$167)</f>
        <v>0</v>
      </c>
      <c r="J203" s="38">
        <f>SUMPRODUCT($B117:$I117,$B$168:$I$168)</f>
        <v>0</v>
      </c>
      <c r="K203" s="17"/>
    </row>
    <row r="204" spans="1:11">
      <c r="A204" s="4" t="s">
        <v>203</v>
      </c>
      <c r="B204" s="38">
        <f>SUMPRODUCT($B118:$I118,$B$160:$I$160)</f>
        <v>0</v>
      </c>
      <c r="C204" s="38">
        <f>SUMPRODUCT($B118:$I118,$B$161:$I$161)</f>
        <v>0</v>
      </c>
      <c r="D204" s="38">
        <f>SUMPRODUCT($B118:$I118,$B$162:$I$162)</f>
        <v>0</v>
      </c>
      <c r="E204" s="38">
        <f>SUMPRODUCT($B118:$I118,$B$163:$I$163)</f>
        <v>0</v>
      </c>
      <c r="F204" s="38">
        <f>SUMPRODUCT($B118:$I118,$B$164:$I$164)</f>
        <v>0</v>
      </c>
      <c r="G204" s="38">
        <f>SUMPRODUCT($B118:$I118,$B$165:$I$165)</f>
        <v>0</v>
      </c>
      <c r="H204" s="38">
        <f>SUMPRODUCT($B118:$I118,$B$166:$I$166)</f>
        <v>0</v>
      </c>
      <c r="I204" s="38">
        <f>SUMPRODUCT($B118:$I118,$B$167:$I$167)</f>
        <v>0</v>
      </c>
      <c r="J204" s="38">
        <f>SUMPRODUCT($B118:$I118,$B$168:$I$168)</f>
        <v>0</v>
      </c>
      <c r="K204" s="17"/>
    </row>
    <row r="205" spans="1:11">
      <c r="A205" s="4" t="s">
        <v>204</v>
      </c>
      <c r="B205" s="38">
        <f>SUMPRODUCT($B119:$I119,$B$160:$I$160)</f>
        <v>0</v>
      </c>
      <c r="C205" s="38">
        <f>SUMPRODUCT($B119:$I119,$B$161:$I$161)</f>
        <v>0</v>
      </c>
      <c r="D205" s="38">
        <f>SUMPRODUCT($B119:$I119,$B$162:$I$162)</f>
        <v>0</v>
      </c>
      <c r="E205" s="38">
        <f>SUMPRODUCT($B119:$I119,$B$163:$I$163)</f>
        <v>0</v>
      </c>
      <c r="F205" s="38">
        <f>SUMPRODUCT($B119:$I119,$B$164:$I$164)</f>
        <v>0</v>
      </c>
      <c r="G205" s="38">
        <f>SUMPRODUCT($B119:$I119,$B$165:$I$165)</f>
        <v>0</v>
      </c>
      <c r="H205" s="38">
        <f>SUMPRODUCT($B119:$I119,$B$166:$I$166)</f>
        <v>0</v>
      </c>
      <c r="I205" s="38">
        <f>SUMPRODUCT($B119:$I119,$B$167:$I$167)</f>
        <v>0</v>
      </c>
      <c r="J205" s="38">
        <f>SUMPRODUCT($B119:$I119,$B$168:$I$168)</f>
        <v>0</v>
      </c>
      <c r="K205" s="17"/>
    </row>
    <row r="206" spans="1:11">
      <c r="A206" s="4" t="s">
        <v>212</v>
      </c>
      <c r="B206" s="38">
        <f>SUMPRODUCT($B120:$I120,$B$160:$I$160)</f>
        <v>0</v>
      </c>
      <c r="C206" s="38">
        <f>SUMPRODUCT($B120:$I120,$B$161:$I$161)</f>
        <v>0</v>
      </c>
      <c r="D206" s="38">
        <f>SUMPRODUCT($B120:$I120,$B$162:$I$162)</f>
        <v>0</v>
      </c>
      <c r="E206" s="38">
        <f>SUMPRODUCT($B120:$I120,$B$163:$I$163)</f>
        <v>0</v>
      </c>
      <c r="F206" s="38">
        <f>SUMPRODUCT($B120:$I120,$B$164:$I$164)</f>
        <v>0</v>
      </c>
      <c r="G206" s="38">
        <f>SUMPRODUCT($B120:$I120,$B$165:$I$165)</f>
        <v>0</v>
      </c>
      <c r="H206" s="38">
        <f>SUMPRODUCT($B120:$I120,$B$166:$I$166)</f>
        <v>0</v>
      </c>
      <c r="I206" s="38">
        <f>SUMPRODUCT($B120:$I120,$B$167:$I$167)</f>
        <v>0</v>
      </c>
      <c r="J206" s="38">
        <f>SUMPRODUCT($B120:$I120,$B$168:$I$168)</f>
        <v>0</v>
      </c>
      <c r="K206" s="17"/>
    </row>
    <row r="207" spans="1:11">
      <c r="A207" s="4" t="s">
        <v>213</v>
      </c>
      <c r="B207" s="38">
        <f>SUMPRODUCT($B121:$I121,$B$160:$I$160)</f>
        <v>0</v>
      </c>
      <c r="C207" s="38">
        <f>SUMPRODUCT($B121:$I121,$B$161:$I$161)</f>
        <v>0</v>
      </c>
      <c r="D207" s="38">
        <f>SUMPRODUCT($B121:$I121,$B$162:$I$162)</f>
        <v>0</v>
      </c>
      <c r="E207" s="38">
        <f>SUMPRODUCT($B121:$I121,$B$163:$I$163)</f>
        <v>0</v>
      </c>
      <c r="F207" s="38">
        <f>SUMPRODUCT($B121:$I121,$B$164:$I$164)</f>
        <v>0</v>
      </c>
      <c r="G207" s="38">
        <f>SUMPRODUCT($B121:$I121,$B$165:$I$165)</f>
        <v>0</v>
      </c>
      <c r="H207" s="38">
        <f>SUMPRODUCT($B121:$I121,$B$166:$I$166)</f>
        <v>0</v>
      </c>
      <c r="I207" s="38">
        <f>SUMPRODUCT($B121:$I121,$B$167:$I$167)</f>
        <v>0</v>
      </c>
      <c r="J207" s="38">
        <f>SUMPRODUCT($B121:$I121,$B$168:$I$168)</f>
        <v>0</v>
      </c>
      <c r="K207" s="17"/>
    </row>
    <row r="208" spans="1:11">
      <c r="A208" s="4" t="s">
        <v>214</v>
      </c>
      <c r="B208" s="38">
        <f>SUMPRODUCT($B122:$I122,$B$160:$I$160)</f>
        <v>0</v>
      </c>
      <c r="C208" s="38">
        <f>SUMPRODUCT($B122:$I122,$B$161:$I$161)</f>
        <v>0</v>
      </c>
      <c r="D208" s="38">
        <f>SUMPRODUCT($B122:$I122,$B$162:$I$162)</f>
        <v>0</v>
      </c>
      <c r="E208" s="38">
        <f>SUMPRODUCT($B122:$I122,$B$163:$I$163)</f>
        <v>0</v>
      </c>
      <c r="F208" s="38">
        <f>SUMPRODUCT($B122:$I122,$B$164:$I$164)</f>
        <v>0</v>
      </c>
      <c r="G208" s="38">
        <f>SUMPRODUCT($B122:$I122,$B$165:$I$165)</f>
        <v>0</v>
      </c>
      <c r="H208" s="38">
        <f>SUMPRODUCT($B122:$I122,$B$166:$I$166)</f>
        <v>0</v>
      </c>
      <c r="I208" s="38">
        <f>SUMPRODUCT($B122:$I122,$B$167:$I$167)</f>
        <v>0</v>
      </c>
      <c r="J208" s="38">
        <f>SUMPRODUCT($B122:$I122,$B$168:$I$168)</f>
        <v>0</v>
      </c>
      <c r="K208" s="17"/>
    </row>
    <row r="209" spans="1:11">
      <c r="A209" s="4" t="s">
        <v>215</v>
      </c>
      <c r="B209" s="38">
        <f>SUMPRODUCT($B123:$I123,$B$160:$I$160)</f>
        <v>0</v>
      </c>
      <c r="C209" s="38">
        <f>SUMPRODUCT($B123:$I123,$B$161:$I$161)</f>
        <v>0</v>
      </c>
      <c r="D209" s="38">
        <f>SUMPRODUCT($B123:$I123,$B$162:$I$162)</f>
        <v>0</v>
      </c>
      <c r="E209" s="38">
        <f>SUMPRODUCT($B123:$I123,$B$163:$I$163)</f>
        <v>0</v>
      </c>
      <c r="F209" s="38">
        <f>SUMPRODUCT($B123:$I123,$B$164:$I$164)</f>
        <v>0</v>
      </c>
      <c r="G209" s="38">
        <f>SUMPRODUCT($B123:$I123,$B$165:$I$165)</f>
        <v>0</v>
      </c>
      <c r="H209" s="38">
        <f>SUMPRODUCT($B123:$I123,$B$166:$I$166)</f>
        <v>0</v>
      </c>
      <c r="I209" s="38">
        <f>SUMPRODUCT($B123:$I123,$B$167:$I$167)</f>
        <v>0</v>
      </c>
      <c r="J209" s="38">
        <f>SUMPRODUCT($B123:$I123,$B$168:$I$168)</f>
        <v>0</v>
      </c>
      <c r="K209" s="17"/>
    </row>
    <row r="211" spans="1:11" ht="21" customHeight="1">
      <c r="A211" s="1" t="s">
        <v>422</v>
      </c>
    </row>
    <row r="212" spans="1:11">
      <c r="A212" s="3" t="s">
        <v>383</v>
      </c>
    </row>
    <row r="213" spans="1:11">
      <c r="A213" s="3" t="s">
        <v>423</v>
      </c>
    </row>
    <row r="214" spans="1:11">
      <c r="A214" s="3" t="s">
        <v>424</v>
      </c>
    </row>
    <row r="215" spans="1:11">
      <c r="A215" s="33" t="s">
        <v>425</v>
      </c>
    </row>
    <row r="216" spans="1:11">
      <c r="A216" s="3" t="s">
        <v>426</v>
      </c>
    </row>
    <row r="218" spans="1:11">
      <c r="B218" s="15" t="s">
        <v>153</v>
      </c>
      <c r="C218" s="15" t="s">
        <v>154</v>
      </c>
      <c r="D218" s="15" t="s">
        <v>155</v>
      </c>
      <c r="E218" s="15" t="s">
        <v>156</v>
      </c>
      <c r="F218" s="15" t="s">
        <v>157</v>
      </c>
      <c r="G218" s="15" t="s">
        <v>162</v>
      </c>
      <c r="H218" s="15" t="s">
        <v>158</v>
      </c>
      <c r="I218" s="15" t="s">
        <v>159</v>
      </c>
      <c r="J218" s="15" t="s">
        <v>160</v>
      </c>
    </row>
    <row r="219" spans="1:11">
      <c r="A219" s="4" t="s">
        <v>185</v>
      </c>
      <c r="B219" s="39">
        <f>B177</f>
        <v>0</v>
      </c>
      <c r="C219" s="39">
        <f>C177</f>
        <v>0</v>
      </c>
      <c r="D219" s="39">
        <f>D177</f>
        <v>0</v>
      </c>
      <c r="E219" s="39">
        <f>E177</f>
        <v>0</v>
      </c>
      <c r="F219" s="39">
        <f>F177</f>
        <v>0</v>
      </c>
      <c r="G219" s="39">
        <f>G177</f>
        <v>0</v>
      </c>
      <c r="H219" s="39">
        <f>H177</f>
        <v>0</v>
      </c>
      <c r="I219" s="39">
        <f>I177</f>
        <v>0</v>
      </c>
      <c r="J219" s="39">
        <f>J177</f>
        <v>0</v>
      </c>
      <c r="K219" s="17"/>
    </row>
    <row r="220" spans="1:11">
      <c r="A220" s="4" t="s">
        <v>186</v>
      </c>
      <c r="B220" s="39">
        <f>B178</f>
        <v>0</v>
      </c>
      <c r="C220" s="39">
        <f>C178</f>
        <v>0</v>
      </c>
      <c r="D220" s="39">
        <f>D178</f>
        <v>0</v>
      </c>
      <c r="E220" s="39">
        <f>E178</f>
        <v>0</v>
      </c>
      <c r="F220" s="39">
        <f>F178</f>
        <v>0</v>
      </c>
      <c r="G220" s="39">
        <f>G178</f>
        <v>0</v>
      </c>
      <c r="H220" s="39">
        <f>H178</f>
        <v>0</v>
      </c>
      <c r="I220" s="39">
        <f>I178</f>
        <v>0</v>
      </c>
      <c r="J220" s="39">
        <f>J178</f>
        <v>0</v>
      </c>
      <c r="K220" s="17"/>
    </row>
    <row r="221" spans="1:11">
      <c r="A221" s="4" t="s">
        <v>231</v>
      </c>
      <c r="B221" s="39">
        <f>B179</f>
        <v>0</v>
      </c>
      <c r="C221" s="39">
        <f>C179</f>
        <v>0</v>
      </c>
      <c r="D221" s="39">
        <f>D179</f>
        <v>0</v>
      </c>
      <c r="E221" s="39">
        <f>E179</f>
        <v>0</v>
      </c>
      <c r="F221" s="39">
        <f>F179</f>
        <v>0</v>
      </c>
      <c r="G221" s="39">
        <f>G179</f>
        <v>0</v>
      </c>
      <c r="H221" s="39">
        <f>H179</f>
        <v>0</v>
      </c>
      <c r="I221" s="39">
        <f>I179</f>
        <v>0</v>
      </c>
      <c r="J221" s="39">
        <f>J179</f>
        <v>0</v>
      </c>
      <c r="K221" s="17"/>
    </row>
    <row r="222" spans="1:11">
      <c r="A222" s="4" t="s">
        <v>187</v>
      </c>
      <c r="B222" s="39">
        <f>B180</f>
        <v>0</v>
      </c>
      <c r="C222" s="39">
        <f>C180</f>
        <v>0</v>
      </c>
      <c r="D222" s="39">
        <f>D180</f>
        <v>0</v>
      </c>
      <c r="E222" s="39">
        <f>E180</f>
        <v>0</v>
      </c>
      <c r="F222" s="39">
        <f>F180</f>
        <v>0</v>
      </c>
      <c r="G222" s="39">
        <f>G180</f>
        <v>0</v>
      </c>
      <c r="H222" s="39">
        <f>H180</f>
        <v>0</v>
      </c>
      <c r="I222" s="39">
        <f>I180</f>
        <v>0</v>
      </c>
      <c r="J222" s="39">
        <f>J180</f>
        <v>0</v>
      </c>
      <c r="K222" s="17"/>
    </row>
    <row r="223" spans="1:11">
      <c r="A223" s="4" t="s">
        <v>188</v>
      </c>
      <c r="B223" s="39">
        <f>B181</f>
        <v>0</v>
      </c>
      <c r="C223" s="39">
        <f>C181</f>
        <v>0</v>
      </c>
      <c r="D223" s="39">
        <f>D181</f>
        <v>0</v>
      </c>
      <c r="E223" s="39">
        <f>E181</f>
        <v>0</v>
      </c>
      <c r="F223" s="39">
        <f>F181</f>
        <v>0</v>
      </c>
      <c r="G223" s="39">
        <f>G181</f>
        <v>0</v>
      </c>
      <c r="H223" s="39">
        <f>H181</f>
        <v>0</v>
      </c>
      <c r="I223" s="39">
        <f>I181</f>
        <v>0</v>
      </c>
      <c r="J223" s="39">
        <f>J181</f>
        <v>0</v>
      </c>
      <c r="K223" s="17"/>
    </row>
    <row r="224" spans="1:11">
      <c r="A224" s="4" t="s">
        <v>232</v>
      </c>
      <c r="B224" s="39">
        <f>B182</f>
        <v>0</v>
      </c>
      <c r="C224" s="39">
        <f>C182</f>
        <v>0</v>
      </c>
      <c r="D224" s="39">
        <f>D182</f>
        <v>0</v>
      </c>
      <c r="E224" s="39">
        <f>E182</f>
        <v>0</v>
      </c>
      <c r="F224" s="39">
        <f>F182</f>
        <v>0</v>
      </c>
      <c r="G224" s="39">
        <f>G182</f>
        <v>0</v>
      </c>
      <c r="H224" s="39">
        <f>H182</f>
        <v>0</v>
      </c>
      <c r="I224" s="39">
        <f>I182</f>
        <v>0</v>
      </c>
      <c r="J224" s="39">
        <f>J182</f>
        <v>0</v>
      </c>
      <c r="K224" s="17"/>
    </row>
    <row r="225" spans="1:11">
      <c r="A225" s="4" t="s">
        <v>189</v>
      </c>
      <c r="B225" s="39">
        <f>B183</f>
        <v>0</v>
      </c>
      <c r="C225" s="39">
        <f>C183</f>
        <v>0</v>
      </c>
      <c r="D225" s="39">
        <f>D183</f>
        <v>0</v>
      </c>
      <c r="E225" s="39">
        <f>E183</f>
        <v>0</v>
      </c>
      <c r="F225" s="39">
        <f>F183</f>
        <v>0</v>
      </c>
      <c r="G225" s="39">
        <f>G183</f>
        <v>0</v>
      </c>
      <c r="H225" s="39">
        <f>H183</f>
        <v>0</v>
      </c>
      <c r="I225" s="39">
        <f>I183</f>
        <v>0</v>
      </c>
      <c r="J225" s="39">
        <f>J183</f>
        <v>0</v>
      </c>
      <c r="K225" s="17"/>
    </row>
    <row r="226" spans="1:11">
      <c r="A226" s="4" t="s">
        <v>190</v>
      </c>
      <c r="B226" s="39">
        <f>B184</f>
        <v>0</v>
      </c>
      <c r="C226" s="39">
        <f>C184</f>
        <v>0</v>
      </c>
      <c r="D226" s="39">
        <f>D184</f>
        <v>0</v>
      </c>
      <c r="E226" s="39">
        <f>E184</f>
        <v>0</v>
      </c>
      <c r="F226" s="39">
        <f>F184</f>
        <v>0</v>
      </c>
      <c r="G226" s="39">
        <f>G184</f>
        <v>0</v>
      </c>
      <c r="H226" s="39">
        <f>H184</f>
        <v>0</v>
      </c>
      <c r="I226" s="39">
        <f>I184</f>
        <v>0</v>
      </c>
      <c r="J226" s="39">
        <f>J184</f>
        <v>0</v>
      </c>
      <c r="K226" s="17"/>
    </row>
    <row r="227" spans="1:11">
      <c r="A227" s="4" t="s">
        <v>210</v>
      </c>
      <c r="B227" s="39">
        <f>B185</f>
        <v>0</v>
      </c>
      <c r="C227" s="39">
        <f>C185</f>
        <v>0</v>
      </c>
      <c r="D227" s="39">
        <f>D185</f>
        <v>0</v>
      </c>
      <c r="E227" s="39">
        <f>E185</f>
        <v>0</v>
      </c>
      <c r="F227" s="39">
        <f>F185</f>
        <v>0</v>
      </c>
      <c r="G227" s="39">
        <f>G185</f>
        <v>0</v>
      </c>
      <c r="H227" s="39">
        <f>H185</f>
        <v>0</v>
      </c>
      <c r="I227" s="39">
        <f>I185</f>
        <v>0</v>
      </c>
      <c r="J227" s="39">
        <f>J185</f>
        <v>0</v>
      </c>
      <c r="K227" s="17"/>
    </row>
    <row r="228" spans="1:11">
      <c r="A228" s="4" t="s">
        <v>191</v>
      </c>
      <c r="B228" s="39">
        <f>B186</f>
        <v>0</v>
      </c>
      <c r="C228" s="39">
        <f>C186</f>
        <v>0</v>
      </c>
      <c r="D228" s="39">
        <f>D186</f>
        <v>0</v>
      </c>
      <c r="E228" s="39">
        <f>E186</f>
        <v>0</v>
      </c>
      <c r="F228" s="39">
        <f>F186</f>
        <v>0</v>
      </c>
      <c r="G228" s="39">
        <f>G186</f>
        <v>0</v>
      </c>
      <c r="H228" s="39">
        <f>H186</f>
        <v>0</v>
      </c>
      <c r="I228" s="39">
        <f>I186</f>
        <v>0</v>
      </c>
      <c r="J228" s="39">
        <f>J186</f>
        <v>0</v>
      </c>
      <c r="K228" s="17"/>
    </row>
    <row r="229" spans="1:11">
      <c r="A229" s="4" t="s">
        <v>192</v>
      </c>
      <c r="B229" s="39">
        <f>B187</f>
        <v>0</v>
      </c>
      <c r="C229" s="39">
        <f>C187</f>
        <v>0</v>
      </c>
      <c r="D229" s="39">
        <f>D187</f>
        <v>0</v>
      </c>
      <c r="E229" s="39">
        <f>E187</f>
        <v>0</v>
      </c>
      <c r="F229" s="39">
        <f>F187</f>
        <v>0</v>
      </c>
      <c r="G229" s="39">
        <f>G187</f>
        <v>0</v>
      </c>
      <c r="H229" s="39">
        <f>H187</f>
        <v>0</v>
      </c>
      <c r="I229" s="39">
        <f>I187</f>
        <v>0</v>
      </c>
      <c r="J229" s="39">
        <f>J187</f>
        <v>0</v>
      </c>
      <c r="K229" s="17"/>
    </row>
    <row r="230" spans="1:11">
      <c r="A230" s="4" t="s">
        <v>193</v>
      </c>
      <c r="B230" s="39">
        <f>B188</f>
        <v>0</v>
      </c>
      <c r="C230" s="39">
        <f>C188</f>
        <v>0</v>
      </c>
      <c r="D230" s="39">
        <f>D188</f>
        <v>0</v>
      </c>
      <c r="E230" s="39">
        <f>E188</f>
        <v>0</v>
      </c>
      <c r="F230" s="39">
        <f>F188</f>
        <v>0</v>
      </c>
      <c r="G230" s="39">
        <f>G188</f>
        <v>0</v>
      </c>
      <c r="H230" s="39">
        <f>H188</f>
        <v>0</v>
      </c>
      <c r="I230" s="39">
        <f>I188</f>
        <v>0</v>
      </c>
      <c r="J230" s="39">
        <f>J188</f>
        <v>0</v>
      </c>
      <c r="K230" s="17"/>
    </row>
    <row r="231" spans="1:11">
      <c r="A231" s="4" t="s">
        <v>194</v>
      </c>
      <c r="B231" s="39">
        <f>B189</f>
        <v>0</v>
      </c>
      <c r="C231" s="39">
        <f>C189</f>
        <v>0</v>
      </c>
      <c r="D231" s="39">
        <f>D189</f>
        <v>0</v>
      </c>
      <c r="E231" s="39">
        <f>E189</f>
        <v>0</v>
      </c>
      <c r="F231" s="39">
        <f>F189</f>
        <v>0</v>
      </c>
      <c r="G231" s="39">
        <f>G189</f>
        <v>0</v>
      </c>
      <c r="H231" s="39">
        <f>H189</f>
        <v>0</v>
      </c>
      <c r="I231" s="39">
        <f>I189</f>
        <v>0</v>
      </c>
      <c r="J231" s="39">
        <f>J189</f>
        <v>0</v>
      </c>
      <c r="K231" s="17"/>
    </row>
    <row r="232" spans="1:11">
      <c r="A232" s="4" t="s">
        <v>211</v>
      </c>
      <c r="B232" s="39">
        <f>B190</f>
        <v>0</v>
      </c>
      <c r="C232" s="39">
        <f>C190</f>
        <v>0</v>
      </c>
      <c r="D232" s="39">
        <f>D190</f>
        <v>0</v>
      </c>
      <c r="E232" s="39">
        <f>E190</f>
        <v>0</v>
      </c>
      <c r="F232" s="39">
        <f>F190</f>
        <v>0</v>
      </c>
      <c r="G232" s="39">
        <f>G190</f>
        <v>0</v>
      </c>
      <c r="H232" s="39">
        <f>H190</f>
        <v>0</v>
      </c>
      <c r="I232" s="39">
        <f>I190</f>
        <v>0</v>
      </c>
      <c r="J232" s="39">
        <f>J190</f>
        <v>0</v>
      </c>
      <c r="K232" s="17"/>
    </row>
    <row r="233" spans="1:11">
      <c r="A233" s="4" t="s">
        <v>233</v>
      </c>
      <c r="B233" s="39">
        <f>B191</f>
        <v>0</v>
      </c>
      <c r="C233" s="39">
        <f>C191</f>
        <v>0</v>
      </c>
      <c r="D233" s="39">
        <f>D191</f>
        <v>0</v>
      </c>
      <c r="E233" s="39">
        <f>E191</f>
        <v>0</v>
      </c>
      <c r="F233" s="39">
        <f>F191</f>
        <v>0</v>
      </c>
      <c r="G233" s="39">
        <f>G191</f>
        <v>0</v>
      </c>
      <c r="H233" s="39">
        <f>H191</f>
        <v>0</v>
      </c>
      <c r="I233" s="39">
        <f>I191</f>
        <v>0</v>
      </c>
      <c r="J233" s="39">
        <f>J191</f>
        <v>0</v>
      </c>
      <c r="K233" s="17"/>
    </row>
    <row r="234" spans="1:11">
      <c r="A234" s="4" t="s">
        <v>234</v>
      </c>
      <c r="B234" s="39">
        <f>B192</f>
        <v>0</v>
      </c>
      <c r="C234" s="39">
        <f>C192</f>
        <v>0</v>
      </c>
      <c r="D234" s="39">
        <f>D192</f>
        <v>0</v>
      </c>
      <c r="E234" s="39">
        <f>E192</f>
        <v>0</v>
      </c>
      <c r="F234" s="39">
        <f>F192</f>
        <v>0</v>
      </c>
      <c r="G234" s="39">
        <f>G192</f>
        <v>0</v>
      </c>
      <c r="H234" s="39">
        <f>H192</f>
        <v>0</v>
      </c>
      <c r="I234" s="39">
        <f>I192</f>
        <v>0</v>
      </c>
      <c r="J234" s="39">
        <f>J192</f>
        <v>0</v>
      </c>
      <c r="K234" s="17"/>
    </row>
    <row r="235" spans="1:11">
      <c r="A235" s="4" t="s">
        <v>235</v>
      </c>
      <c r="B235" s="39">
        <f>B193</f>
        <v>0</v>
      </c>
      <c r="C235" s="39">
        <f>C193</f>
        <v>0</v>
      </c>
      <c r="D235" s="39">
        <f>D193</f>
        <v>0</v>
      </c>
      <c r="E235" s="39">
        <f>E193</f>
        <v>0</v>
      </c>
      <c r="F235" s="39">
        <f>F193</f>
        <v>0</v>
      </c>
      <c r="G235" s="39">
        <f>G193</f>
        <v>0</v>
      </c>
      <c r="H235" s="39">
        <f>H193</f>
        <v>0</v>
      </c>
      <c r="I235" s="39">
        <f>I193</f>
        <v>0</v>
      </c>
      <c r="J235" s="39">
        <f>J193</f>
        <v>0</v>
      </c>
      <c r="K235" s="17"/>
    </row>
    <row r="236" spans="1:11">
      <c r="A236" s="4" t="s">
        <v>236</v>
      </c>
      <c r="B236" s="39">
        <f>B194</f>
        <v>0</v>
      </c>
      <c r="C236" s="39">
        <f>C194</f>
        <v>0</v>
      </c>
      <c r="D236" s="39">
        <f>D194</f>
        <v>0</v>
      </c>
      <c r="E236" s="39">
        <f>E194</f>
        <v>0</v>
      </c>
      <c r="F236" s="39">
        <f>F194</f>
        <v>0</v>
      </c>
      <c r="G236" s="39">
        <f>G194</f>
        <v>0</v>
      </c>
      <c r="H236" s="39">
        <f>H194</f>
        <v>0</v>
      </c>
      <c r="I236" s="39">
        <f>I194</f>
        <v>0</v>
      </c>
      <c r="J236" s="39">
        <f>J194</f>
        <v>0</v>
      </c>
      <c r="K236" s="17"/>
    </row>
    <row r="237" spans="1:11">
      <c r="A237" s="4" t="s">
        <v>237</v>
      </c>
      <c r="B237" s="39">
        <f>B195</f>
        <v>0</v>
      </c>
      <c r="C237" s="39">
        <f>C195</f>
        <v>0</v>
      </c>
      <c r="D237" s="39">
        <f>D195</f>
        <v>0</v>
      </c>
      <c r="E237" s="39">
        <f>E195</f>
        <v>0</v>
      </c>
      <c r="F237" s="39">
        <f>F195</f>
        <v>0</v>
      </c>
      <c r="G237" s="39">
        <f>G195</f>
        <v>0</v>
      </c>
      <c r="H237" s="39">
        <f>H195</f>
        <v>0</v>
      </c>
      <c r="I237" s="39">
        <f>I195</f>
        <v>0</v>
      </c>
      <c r="J237" s="39">
        <f>J195</f>
        <v>0</v>
      </c>
      <c r="K237" s="17"/>
    </row>
    <row r="238" spans="1:11">
      <c r="A238" s="4" t="s">
        <v>195</v>
      </c>
      <c r="B238" s="39">
        <f>B196</f>
        <v>0</v>
      </c>
      <c r="C238" s="39">
        <f>C196</f>
        <v>0</v>
      </c>
      <c r="D238" s="39">
        <f>D196</f>
        <v>0</v>
      </c>
      <c r="E238" s="39">
        <f>E196</f>
        <v>0</v>
      </c>
      <c r="F238" s="39">
        <f>F196</f>
        <v>0</v>
      </c>
      <c r="G238" s="39">
        <f>G196</f>
        <v>0</v>
      </c>
      <c r="H238" s="39">
        <f>H196</f>
        <v>0</v>
      </c>
      <c r="I238" s="39">
        <f>I196</f>
        <v>0</v>
      </c>
      <c r="J238" s="39">
        <f>J196</f>
        <v>0</v>
      </c>
      <c r="K238" s="17"/>
    </row>
    <row r="239" spans="1:11">
      <c r="A239" s="4" t="s">
        <v>196</v>
      </c>
      <c r="B239" s="39">
        <f>B197</f>
        <v>0</v>
      </c>
      <c r="C239" s="39">
        <f>C197</f>
        <v>0</v>
      </c>
      <c r="D239" s="39">
        <f>D197</f>
        <v>0</v>
      </c>
      <c r="E239" s="39">
        <f>E197</f>
        <v>0</v>
      </c>
      <c r="F239" s="39">
        <f>F197</f>
        <v>0</v>
      </c>
      <c r="G239" s="39">
        <f>G197</f>
        <v>0</v>
      </c>
      <c r="H239" s="39">
        <f>H197</f>
        <v>0</v>
      </c>
      <c r="I239" s="39">
        <f>I197</f>
        <v>0</v>
      </c>
      <c r="J239" s="39">
        <f>J197</f>
        <v>0</v>
      </c>
      <c r="K239" s="17"/>
    </row>
    <row r="240" spans="1:11">
      <c r="A240" s="4" t="s">
        <v>197</v>
      </c>
      <c r="B240" s="39">
        <f>B198</f>
        <v>0</v>
      </c>
      <c r="C240" s="39">
        <f>C198</f>
        <v>0</v>
      </c>
      <c r="D240" s="39">
        <f>D198</f>
        <v>0</v>
      </c>
      <c r="E240" s="39">
        <f>E198</f>
        <v>0</v>
      </c>
      <c r="F240" s="39">
        <f>F198</f>
        <v>0</v>
      </c>
      <c r="G240" s="39">
        <f>G198</f>
        <v>0</v>
      </c>
      <c r="H240" s="39">
        <f>H198</f>
        <v>0</v>
      </c>
      <c r="I240" s="39">
        <f>I198</f>
        <v>0</v>
      </c>
      <c r="J240" s="39">
        <f>J198</f>
        <v>0</v>
      </c>
      <c r="K240" s="17"/>
    </row>
    <row r="241" spans="1:11">
      <c r="A241" s="4" t="s">
        <v>198</v>
      </c>
      <c r="B241" s="39">
        <f>B199</f>
        <v>0</v>
      </c>
      <c r="C241" s="39">
        <f>C199</f>
        <v>0</v>
      </c>
      <c r="D241" s="39">
        <f>D199</f>
        <v>0</v>
      </c>
      <c r="E241" s="39">
        <f>E199</f>
        <v>0</v>
      </c>
      <c r="F241" s="39">
        <f>F199</f>
        <v>0</v>
      </c>
      <c r="G241" s="39">
        <f>G199</f>
        <v>0</v>
      </c>
      <c r="H241" s="39">
        <f>H199</f>
        <v>0</v>
      </c>
      <c r="I241" s="39">
        <f>I199</f>
        <v>0</v>
      </c>
      <c r="J241" s="39">
        <f>J199</f>
        <v>0</v>
      </c>
      <c r="K241" s="17"/>
    </row>
    <row r="242" spans="1:11">
      <c r="A242" s="4" t="s">
        <v>199</v>
      </c>
      <c r="B242" s="39">
        <f>B200</f>
        <v>0</v>
      </c>
      <c r="C242" s="39">
        <f>C200</f>
        <v>0</v>
      </c>
      <c r="D242" s="39">
        <f>D200</f>
        <v>0</v>
      </c>
      <c r="E242" s="39">
        <f>E200</f>
        <v>0</v>
      </c>
      <c r="F242" s="39">
        <f>F200</f>
        <v>0</v>
      </c>
      <c r="G242" s="39">
        <f>G200</f>
        <v>0</v>
      </c>
      <c r="H242" s="39">
        <f>H200</f>
        <v>0</v>
      </c>
      <c r="I242" s="39">
        <f>I200</f>
        <v>0</v>
      </c>
      <c r="J242" s="39">
        <f>J200</f>
        <v>0</v>
      </c>
      <c r="K242" s="17"/>
    </row>
    <row r="243" spans="1:11">
      <c r="A243" s="4" t="s">
        <v>200</v>
      </c>
      <c r="B243" s="39">
        <f>B201</f>
        <v>0</v>
      </c>
      <c r="C243" s="39">
        <f>C201</f>
        <v>0</v>
      </c>
      <c r="D243" s="39">
        <f>D201</f>
        <v>0</v>
      </c>
      <c r="E243" s="39">
        <f>E201</f>
        <v>0</v>
      </c>
      <c r="F243" s="39">
        <f>F201</f>
        <v>0</v>
      </c>
      <c r="G243" s="39">
        <f>G201</f>
        <v>0</v>
      </c>
      <c r="H243" s="39">
        <f>H201</f>
        <v>0</v>
      </c>
      <c r="I243" s="39">
        <f>I201</f>
        <v>0</v>
      </c>
      <c r="J243" s="39">
        <f>J201</f>
        <v>0</v>
      </c>
      <c r="K243" s="17"/>
    </row>
    <row r="244" spans="1:11">
      <c r="A244" s="4" t="s">
        <v>201</v>
      </c>
      <c r="B244" s="39">
        <f>B202</f>
        <v>0</v>
      </c>
      <c r="C244" s="39">
        <f>C202</f>
        <v>0</v>
      </c>
      <c r="D244" s="39">
        <f>D202</f>
        <v>0</v>
      </c>
      <c r="E244" s="39">
        <f>E202</f>
        <v>0</v>
      </c>
      <c r="F244" s="39">
        <f>F202</f>
        <v>0</v>
      </c>
      <c r="G244" s="39">
        <f>G202</f>
        <v>0</v>
      </c>
      <c r="H244" s="39">
        <f>H202</f>
        <v>0</v>
      </c>
      <c r="I244" s="39">
        <f>I202</f>
        <v>0</v>
      </c>
      <c r="J244" s="39">
        <f>J202</f>
        <v>0</v>
      </c>
      <c r="K244" s="17"/>
    </row>
    <row r="245" spans="1:11">
      <c r="A245" s="4" t="s">
        <v>202</v>
      </c>
      <c r="B245" s="39">
        <f>B203</f>
        <v>0</v>
      </c>
      <c r="C245" s="39">
        <f>C203</f>
        <v>0</v>
      </c>
      <c r="D245" s="39">
        <f>D203</f>
        <v>0</v>
      </c>
      <c r="E245" s="39">
        <f>E203</f>
        <v>0</v>
      </c>
      <c r="F245" s="39">
        <f>F203</f>
        <v>0</v>
      </c>
      <c r="G245" s="39">
        <f>G203</f>
        <v>0</v>
      </c>
      <c r="H245" s="39">
        <f>H203</f>
        <v>0</v>
      </c>
      <c r="I245" s="39">
        <f>I203</f>
        <v>0</v>
      </c>
      <c r="J245" s="39">
        <f>J203</f>
        <v>0</v>
      </c>
      <c r="K245" s="17"/>
    </row>
    <row r="246" spans="1:11">
      <c r="A246" s="4" t="s">
        <v>203</v>
      </c>
      <c r="B246" s="39">
        <f>B204</f>
        <v>0</v>
      </c>
      <c r="C246" s="39">
        <f>C204</f>
        <v>0</v>
      </c>
      <c r="D246" s="39">
        <f>D204</f>
        <v>0</v>
      </c>
      <c r="E246" s="39">
        <f>E204</f>
        <v>0</v>
      </c>
      <c r="F246" s="39">
        <f>F204</f>
        <v>0</v>
      </c>
      <c r="G246" s="39">
        <f>G204</f>
        <v>0</v>
      </c>
      <c r="H246" s="39">
        <f>H204</f>
        <v>0</v>
      </c>
      <c r="I246" s="39">
        <f>I204</f>
        <v>0</v>
      </c>
      <c r="J246" s="39">
        <f>J204</f>
        <v>0</v>
      </c>
      <c r="K246" s="17"/>
    </row>
    <row r="247" spans="1:11">
      <c r="A247" s="4" t="s">
        <v>204</v>
      </c>
      <c r="B247" s="39">
        <f>B205</f>
        <v>0</v>
      </c>
      <c r="C247" s="39">
        <f>C205</f>
        <v>0</v>
      </c>
      <c r="D247" s="39">
        <f>D205</f>
        <v>0</v>
      </c>
      <c r="E247" s="39">
        <f>E205</f>
        <v>0</v>
      </c>
      <c r="F247" s="39">
        <f>F205</f>
        <v>0</v>
      </c>
      <c r="G247" s="39">
        <f>G205</f>
        <v>0</v>
      </c>
      <c r="H247" s="39">
        <f>H205</f>
        <v>0</v>
      </c>
      <c r="I247" s="39">
        <f>I205</f>
        <v>0</v>
      </c>
      <c r="J247" s="39">
        <f>J205</f>
        <v>0</v>
      </c>
      <c r="K247" s="17"/>
    </row>
    <row r="248" spans="1:11">
      <c r="A248" s="4" t="s">
        <v>212</v>
      </c>
      <c r="B248" s="39">
        <f>B206</f>
        <v>0</v>
      </c>
      <c r="C248" s="39">
        <f>C206</f>
        <v>0</v>
      </c>
      <c r="D248" s="39">
        <f>D206</f>
        <v>0</v>
      </c>
      <c r="E248" s="39">
        <f>E206</f>
        <v>0</v>
      </c>
      <c r="F248" s="39">
        <f>F206</f>
        <v>0</v>
      </c>
      <c r="G248" s="39">
        <f>G206</f>
        <v>0</v>
      </c>
      <c r="H248" s="39">
        <f>H206</f>
        <v>0</v>
      </c>
      <c r="I248" s="39">
        <f>I206</f>
        <v>0</v>
      </c>
      <c r="J248" s="39">
        <f>J206</f>
        <v>0</v>
      </c>
      <c r="K248" s="17"/>
    </row>
    <row r="249" spans="1:11">
      <c r="A249" s="4" t="s">
        <v>213</v>
      </c>
      <c r="B249" s="39">
        <f>B207</f>
        <v>0</v>
      </c>
      <c r="C249" s="39">
        <f>C207</f>
        <v>0</v>
      </c>
      <c r="D249" s="39">
        <f>D207</f>
        <v>0</v>
      </c>
      <c r="E249" s="39">
        <f>E207</f>
        <v>0</v>
      </c>
      <c r="F249" s="39">
        <f>F207</f>
        <v>0</v>
      </c>
      <c r="G249" s="39">
        <f>G207</f>
        <v>0</v>
      </c>
      <c r="H249" s="39">
        <f>H207</f>
        <v>0</v>
      </c>
      <c r="I249" s="39">
        <f>I207</f>
        <v>0</v>
      </c>
      <c r="J249" s="39">
        <f>J207</f>
        <v>0</v>
      </c>
      <c r="K249" s="17"/>
    </row>
    <row r="250" spans="1:11">
      <c r="A250" s="4" t="s">
        <v>214</v>
      </c>
      <c r="B250" s="39">
        <f>B208</f>
        <v>0</v>
      </c>
      <c r="C250" s="39">
        <f>C208</f>
        <v>0</v>
      </c>
      <c r="D250" s="39">
        <f>D208</f>
        <v>0</v>
      </c>
      <c r="E250" s="39">
        <f>E208</f>
        <v>0</v>
      </c>
      <c r="F250" s="39">
        <f>F208</f>
        <v>0</v>
      </c>
      <c r="G250" s="39">
        <f>G208</f>
        <v>0</v>
      </c>
      <c r="H250" s="39">
        <f>H208</f>
        <v>0</v>
      </c>
      <c r="I250" s="39">
        <f>I208</f>
        <v>0</v>
      </c>
      <c r="J250" s="39">
        <f>J208</f>
        <v>0</v>
      </c>
      <c r="K250" s="17"/>
    </row>
    <row r="251" spans="1:11">
      <c r="A251" s="4" t="s">
        <v>215</v>
      </c>
      <c r="B251" s="39">
        <f>B209</f>
        <v>0</v>
      </c>
      <c r="C251" s="39">
        <f>C209</f>
        <v>0</v>
      </c>
      <c r="D251" s="39">
        <f>D209</f>
        <v>0</v>
      </c>
      <c r="E251" s="39">
        <f>E209</f>
        <v>0</v>
      </c>
      <c r="F251" s="39">
        <f>F209</f>
        <v>0</v>
      </c>
      <c r="G251" s="39">
        <f>G209</f>
        <v>0</v>
      </c>
      <c r="H251" s="39">
        <f>H209</f>
        <v>0</v>
      </c>
      <c r="I251" s="39">
        <f>I209</f>
        <v>0</v>
      </c>
      <c r="J251" s="39">
        <f>J209</f>
        <v>0</v>
      </c>
      <c r="K251" s="17"/>
    </row>
    <row r="253" spans="1:11" ht="21" customHeight="1">
      <c r="A253" s="1" t="s">
        <v>427</v>
      </c>
    </row>
    <row r="254" spans="1:11">
      <c r="A254" s="3" t="s">
        <v>383</v>
      </c>
    </row>
    <row r="255" spans="1:11">
      <c r="A255" s="33" t="s">
        <v>428</v>
      </c>
    </row>
    <row r="256" spans="1:11">
      <c r="A256" s="33" t="s">
        <v>429</v>
      </c>
    </row>
    <row r="257" spans="1:11">
      <c r="A257" s="33" t="s">
        <v>430</v>
      </c>
    </row>
    <row r="258" spans="1:11">
      <c r="A258" s="3" t="s">
        <v>431</v>
      </c>
    </row>
    <row r="260" spans="1:11">
      <c r="B260" s="15" t="s">
        <v>153</v>
      </c>
      <c r="C260" s="15" t="s">
        <v>154</v>
      </c>
      <c r="D260" s="15" t="s">
        <v>155</v>
      </c>
      <c r="E260" s="15" t="s">
        <v>156</v>
      </c>
      <c r="F260" s="15" t="s">
        <v>157</v>
      </c>
      <c r="G260" s="15" t="s">
        <v>162</v>
      </c>
      <c r="H260" s="15" t="s">
        <v>158</v>
      </c>
      <c r="I260" s="15" t="s">
        <v>159</v>
      </c>
      <c r="J260" s="15" t="s">
        <v>160</v>
      </c>
    </row>
    <row r="261" spans="1:11">
      <c r="A261" s="4" t="s">
        <v>185</v>
      </c>
      <c r="B261" s="38">
        <f>IF(B$83="",B219,B219*$I14/B$83)</f>
        <v>0</v>
      </c>
      <c r="C261" s="38">
        <f>IF(C$83="",C219,C219*$I14/C$83)</f>
        <v>0</v>
      </c>
      <c r="D261" s="38">
        <f>IF(D$83="",D219,D219*$I14/D$83)</f>
        <v>0</v>
      </c>
      <c r="E261" s="38">
        <f>IF(E$83="",E219,E219*$I14/E$83)</f>
        <v>0</v>
      </c>
      <c r="F261" s="38">
        <f>IF(F$83="",F219,F219*$I14/F$83)</f>
        <v>0</v>
      </c>
      <c r="G261" s="38">
        <f>IF(G$83="",G219,G219*$I14/G$83)</f>
        <v>0</v>
      </c>
      <c r="H261" s="38">
        <f>IF(H$83="",H219,H219*$I14/H$83)</f>
        <v>0</v>
      </c>
      <c r="I261" s="38">
        <f>IF(I$83="",I219,I219*$I14/I$83)</f>
        <v>0</v>
      </c>
      <c r="J261" s="38">
        <f>IF(J$83="",J219,J219*$I14/J$83)</f>
        <v>0</v>
      </c>
      <c r="K261" s="17"/>
    </row>
    <row r="262" spans="1:11">
      <c r="A262" s="4" t="s">
        <v>186</v>
      </c>
      <c r="B262" s="38">
        <f>IF(B$83="",B220,B220*$I15/B$83)</f>
        <v>0</v>
      </c>
      <c r="C262" s="38">
        <f>IF(C$83="",C220,C220*$I15/C$83)</f>
        <v>0</v>
      </c>
      <c r="D262" s="38">
        <f>IF(D$83="",D220,D220*$I15/D$83)</f>
        <v>0</v>
      </c>
      <c r="E262" s="38">
        <f>IF(E$83="",E220,E220*$I15/E$83)</f>
        <v>0</v>
      </c>
      <c r="F262" s="38">
        <f>IF(F$83="",F220,F220*$I15/F$83)</f>
        <v>0</v>
      </c>
      <c r="G262" s="38">
        <f>IF(G$83="",G220,G220*$I15/G$83)</f>
        <v>0</v>
      </c>
      <c r="H262" s="38">
        <f>IF(H$83="",H220,H220*$I15/H$83)</f>
        <v>0</v>
      </c>
      <c r="I262" s="38">
        <f>IF(I$83="",I220,I220*$I15/I$83)</f>
        <v>0</v>
      </c>
      <c r="J262" s="38">
        <f>IF(J$83="",J220,J220*$I15/J$83)</f>
        <v>0</v>
      </c>
      <c r="K262" s="17"/>
    </row>
    <row r="263" spans="1:11">
      <c r="A263" s="4" t="s">
        <v>231</v>
      </c>
      <c r="B263" s="38">
        <f>IF(B$83="",B221,B221*$I16/B$83)</f>
        <v>0</v>
      </c>
      <c r="C263" s="38">
        <f>IF(C$83="",C221,C221*$I16/C$83)</f>
        <v>0</v>
      </c>
      <c r="D263" s="38">
        <f>IF(D$83="",D221,D221*$I16/D$83)</f>
        <v>0</v>
      </c>
      <c r="E263" s="38">
        <f>IF(E$83="",E221,E221*$I16/E$83)</f>
        <v>0</v>
      </c>
      <c r="F263" s="38">
        <f>IF(F$83="",F221,F221*$I16/F$83)</f>
        <v>0</v>
      </c>
      <c r="G263" s="38">
        <f>IF(G$83="",G221,G221*$I16/G$83)</f>
        <v>0</v>
      </c>
      <c r="H263" s="38">
        <f>IF(H$83="",H221,H221*$I16/H$83)</f>
        <v>0</v>
      </c>
      <c r="I263" s="38">
        <f>IF(I$83="",I221,I221*$I16/I$83)</f>
        <v>0</v>
      </c>
      <c r="J263" s="38">
        <f>IF(J$83="",J221,J221*$I16/J$83)</f>
        <v>0</v>
      </c>
      <c r="K263" s="17"/>
    </row>
    <row r="264" spans="1:11">
      <c r="A264" s="4" t="s">
        <v>187</v>
      </c>
      <c r="B264" s="38">
        <f>IF(B$83="",B222,B222*$I17/B$83)</f>
        <v>0</v>
      </c>
      <c r="C264" s="38">
        <f>IF(C$83="",C222,C222*$I17/C$83)</f>
        <v>0</v>
      </c>
      <c r="D264" s="38">
        <f>IF(D$83="",D222,D222*$I17/D$83)</f>
        <v>0</v>
      </c>
      <c r="E264" s="38">
        <f>IF(E$83="",E222,E222*$I17/E$83)</f>
        <v>0</v>
      </c>
      <c r="F264" s="38">
        <f>IF(F$83="",F222,F222*$I17/F$83)</f>
        <v>0</v>
      </c>
      <c r="G264" s="38">
        <f>IF(G$83="",G222,G222*$I17/G$83)</f>
        <v>0</v>
      </c>
      <c r="H264" s="38">
        <f>IF(H$83="",H222,H222*$I17/H$83)</f>
        <v>0</v>
      </c>
      <c r="I264" s="38">
        <f>IF(I$83="",I222,I222*$I17/I$83)</f>
        <v>0</v>
      </c>
      <c r="J264" s="38">
        <f>IF(J$83="",J222,J222*$I17/J$83)</f>
        <v>0</v>
      </c>
      <c r="K264" s="17"/>
    </row>
    <row r="265" spans="1:11">
      <c r="A265" s="4" t="s">
        <v>188</v>
      </c>
      <c r="B265" s="38">
        <f>IF(B$83="",B223,B223*$I18/B$83)</f>
        <v>0</v>
      </c>
      <c r="C265" s="38">
        <f>IF(C$83="",C223,C223*$I18/C$83)</f>
        <v>0</v>
      </c>
      <c r="D265" s="38">
        <f>IF(D$83="",D223,D223*$I18/D$83)</f>
        <v>0</v>
      </c>
      <c r="E265" s="38">
        <f>IF(E$83="",E223,E223*$I18/E$83)</f>
        <v>0</v>
      </c>
      <c r="F265" s="38">
        <f>IF(F$83="",F223,F223*$I18/F$83)</f>
        <v>0</v>
      </c>
      <c r="G265" s="38">
        <f>IF(G$83="",G223,G223*$I18/G$83)</f>
        <v>0</v>
      </c>
      <c r="H265" s="38">
        <f>IF(H$83="",H223,H223*$I18/H$83)</f>
        <v>0</v>
      </c>
      <c r="I265" s="38">
        <f>IF(I$83="",I223,I223*$I18/I$83)</f>
        <v>0</v>
      </c>
      <c r="J265" s="38">
        <f>IF(J$83="",J223,J223*$I18/J$83)</f>
        <v>0</v>
      </c>
      <c r="K265" s="17"/>
    </row>
    <row r="266" spans="1:11">
      <c r="A266" s="4" t="s">
        <v>232</v>
      </c>
      <c r="B266" s="38">
        <f>IF(B$83="",B224,B224*$I19/B$83)</f>
        <v>0</v>
      </c>
      <c r="C266" s="38">
        <f>IF(C$83="",C224,C224*$I19/C$83)</f>
        <v>0</v>
      </c>
      <c r="D266" s="38">
        <f>IF(D$83="",D224,D224*$I19/D$83)</f>
        <v>0</v>
      </c>
      <c r="E266" s="38">
        <f>IF(E$83="",E224,E224*$I19/E$83)</f>
        <v>0</v>
      </c>
      <c r="F266" s="38">
        <f>IF(F$83="",F224,F224*$I19/F$83)</f>
        <v>0</v>
      </c>
      <c r="G266" s="38">
        <f>IF(G$83="",G224,G224*$I19/G$83)</f>
        <v>0</v>
      </c>
      <c r="H266" s="38">
        <f>IF(H$83="",H224,H224*$I19/H$83)</f>
        <v>0</v>
      </c>
      <c r="I266" s="38">
        <f>IF(I$83="",I224,I224*$I19/I$83)</f>
        <v>0</v>
      </c>
      <c r="J266" s="38">
        <f>IF(J$83="",J224,J224*$I19/J$83)</f>
        <v>0</v>
      </c>
      <c r="K266" s="17"/>
    </row>
    <row r="267" spans="1:11">
      <c r="A267" s="4" t="s">
        <v>189</v>
      </c>
      <c r="B267" s="38">
        <f>IF(B$83="",B225,B225*$I20/B$83)</f>
        <v>0</v>
      </c>
      <c r="C267" s="38">
        <f>IF(C$83="",C225,C225*$I20/C$83)</f>
        <v>0</v>
      </c>
      <c r="D267" s="38">
        <f>IF(D$83="",D225,D225*$I20/D$83)</f>
        <v>0</v>
      </c>
      <c r="E267" s="38">
        <f>IF(E$83="",E225,E225*$I20/E$83)</f>
        <v>0</v>
      </c>
      <c r="F267" s="38">
        <f>IF(F$83="",F225,F225*$I20/F$83)</f>
        <v>0</v>
      </c>
      <c r="G267" s="38">
        <f>IF(G$83="",G225,G225*$I20/G$83)</f>
        <v>0</v>
      </c>
      <c r="H267" s="38">
        <f>IF(H$83="",H225,H225*$I20/H$83)</f>
        <v>0</v>
      </c>
      <c r="I267" s="38">
        <f>IF(I$83="",I225,I225*$I20/I$83)</f>
        <v>0</v>
      </c>
      <c r="J267" s="38">
        <f>IF(J$83="",J225,J225*$I20/J$83)</f>
        <v>0</v>
      </c>
      <c r="K267" s="17"/>
    </row>
    <row r="268" spans="1:11">
      <c r="A268" s="4" t="s">
        <v>190</v>
      </c>
      <c r="B268" s="38">
        <f>IF(B$83="",B226,B226*$I21/B$83)</f>
        <v>0</v>
      </c>
      <c r="C268" s="38">
        <f>IF(C$83="",C226,C226*$I21/C$83)</f>
        <v>0</v>
      </c>
      <c r="D268" s="38">
        <f>IF(D$83="",D226,D226*$I21/D$83)</f>
        <v>0</v>
      </c>
      <c r="E268" s="38">
        <f>IF(E$83="",E226,E226*$I21/E$83)</f>
        <v>0</v>
      </c>
      <c r="F268" s="38">
        <f>IF(F$83="",F226,F226*$I21/F$83)</f>
        <v>0</v>
      </c>
      <c r="G268" s="38">
        <f>IF(G$83="",G226,G226*$I21/G$83)</f>
        <v>0</v>
      </c>
      <c r="H268" s="38">
        <f>IF(H$83="",H226,H226*$I21/H$83)</f>
        <v>0</v>
      </c>
      <c r="I268" s="38">
        <f>IF(I$83="",I226,I226*$I21/I$83)</f>
        <v>0</v>
      </c>
      <c r="J268" s="38">
        <f>IF(J$83="",J226,J226*$I21/J$83)</f>
        <v>0</v>
      </c>
      <c r="K268" s="17"/>
    </row>
    <row r="269" spans="1:11">
      <c r="A269" s="4" t="s">
        <v>210</v>
      </c>
      <c r="B269" s="38">
        <f>IF(B$83="",B227,B227*$I22/B$83)</f>
        <v>0</v>
      </c>
      <c r="C269" s="38">
        <f>IF(C$83="",C227,C227*$I22/C$83)</f>
        <v>0</v>
      </c>
      <c r="D269" s="38">
        <f>IF(D$83="",D227,D227*$I22/D$83)</f>
        <v>0</v>
      </c>
      <c r="E269" s="38">
        <f>IF(E$83="",E227,E227*$I22/E$83)</f>
        <v>0</v>
      </c>
      <c r="F269" s="38">
        <f>IF(F$83="",F227,F227*$I22/F$83)</f>
        <v>0</v>
      </c>
      <c r="G269" s="38">
        <f>IF(G$83="",G227,G227*$I22/G$83)</f>
        <v>0</v>
      </c>
      <c r="H269" s="38">
        <f>IF(H$83="",H227,H227*$I22/H$83)</f>
        <v>0</v>
      </c>
      <c r="I269" s="38">
        <f>IF(I$83="",I227,I227*$I22/I$83)</f>
        <v>0</v>
      </c>
      <c r="J269" s="38">
        <f>IF(J$83="",J227,J227*$I22/J$83)</f>
        <v>0</v>
      </c>
      <c r="K269" s="17"/>
    </row>
    <row r="270" spans="1:11">
      <c r="A270" s="4" t="s">
        <v>191</v>
      </c>
      <c r="B270" s="38">
        <f>IF(B$83="",B228,B228*$I23/B$83)</f>
        <v>0</v>
      </c>
      <c r="C270" s="38">
        <f>IF(C$83="",C228,C228*$I23/C$83)</f>
        <v>0</v>
      </c>
      <c r="D270" s="38">
        <f>IF(D$83="",D228,D228*$I23/D$83)</f>
        <v>0</v>
      </c>
      <c r="E270" s="38">
        <f>IF(E$83="",E228,E228*$I23/E$83)</f>
        <v>0</v>
      </c>
      <c r="F270" s="38">
        <f>IF(F$83="",F228,F228*$I23/F$83)</f>
        <v>0</v>
      </c>
      <c r="G270" s="38">
        <f>IF(G$83="",G228,G228*$I23/G$83)</f>
        <v>0</v>
      </c>
      <c r="H270" s="38">
        <f>IF(H$83="",H228,H228*$I23/H$83)</f>
        <v>0</v>
      </c>
      <c r="I270" s="38">
        <f>IF(I$83="",I228,I228*$I23/I$83)</f>
        <v>0</v>
      </c>
      <c r="J270" s="38">
        <f>IF(J$83="",J228,J228*$I23/J$83)</f>
        <v>0</v>
      </c>
      <c r="K270" s="17"/>
    </row>
    <row r="271" spans="1:11">
      <c r="A271" s="4" t="s">
        <v>192</v>
      </c>
      <c r="B271" s="38">
        <f>IF(B$83="",B229,B229*$I24/B$83)</f>
        <v>0</v>
      </c>
      <c r="C271" s="38">
        <f>IF(C$83="",C229,C229*$I24/C$83)</f>
        <v>0</v>
      </c>
      <c r="D271" s="38">
        <f>IF(D$83="",D229,D229*$I24/D$83)</f>
        <v>0</v>
      </c>
      <c r="E271" s="38">
        <f>IF(E$83="",E229,E229*$I24/E$83)</f>
        <v>0</v>
      </c>
      <c r="F271" s="38">
        <f>IF(F$83="",F229,F229*$I24/F$83)</f>
        <v>0</v>
      </c>
      <c r="G271" s="38">
        <f>IF(G$83="",G229,G229*$I24/G$83)</f>
        <v>0</v>
      </c>
      <c r="H271" s="38">
        <f>IF(H$83="",H229,H229*$I24/H$83)</f>
        <v>0</v>
      </c>
      <c r="I271" s="38">
        <f>IF(I$83="",I229,I229*$I24/I$83)</f>
        <v>0</v>
      </c>
      <c r="J271" s="38">
        <f>IF(J$83="",J229,J229*$I24/J$83)</f>
        <v>0</v>
      </c>
      <c r="K271" s="17"/>
    </row>
    <row r="272" spans="1:11">
      <c r="A272" s="4" t="s">
        <v>193</v>
      </c>
      <c r="B272" s="38">
        <f>IF(B$83="",B230,B230*$I25/B$83)</f>
        <v>0</v>
      </c>
      <c r="C272" s="38">
        <f>IF(C$83="",C230,C230*$I25/C$83)</f>
        <v>0</v>
      </c>
      <c r="D272" s="38">
        <f>IF(D$83="",D230,D230*$I25/D$83)</f>
        <v>0</v>
      </c>
      <c r="E272" s="38">
        <f>IF(E$83="",E230,E230*$I25/E$83)</f>
        <v>0</v>
      </c>
      <c r="F272" s="38">
        <f>IF(F$83="",F230,F230*$I25/F$83)</f>
        <v>0</v>
      </c>
      <c r="G272" s="38">
        <f>IF(G$83="",G230,G230*$I25/G$83)</f>
        <v>0</v>
      </c>
      <c r="H272" s="38">
        <f>IF(H$83="",H230,H230*$I25/H$83)</f>
        <v>0</v>
      </c>
      <c r="I272" s="38">
        <f>IF(I$83="",I230,I230*$I25/I$83)</f>
        <v>0</v>
      </c>
      <c r="J272" s="38">
        <f>IF(J$83="",J230,J230*$I25/J$83)</f>
        <v>0</v>
      </c>
      <c r="K272" s="17"/>
    </row>
    <row r="273" spans="1:11">
      <c r="A273" s="4" t="s">
        <v>194</v>
      </c>
      <c r="B273" s="38">
        <f>IF(B$83="",B231,B231*$I26/B$83)</f>
        <v>0</v>
      </c>
      <c r="C273" s="38">
        <f>IF(C$83="",C231,C231*$I26/C$83)</f>
        <v>0</v>
      </c>
      <c r="D273" s="38">
        <f>IF(D$83="",D231,D231*$I26/D$83)</f>
        <v>0</v>
      </c>
      <c r="E273" s="38">
        <f>IF(E$83="",E231,E231*$I26/E$83)</f>
        <v>0</v>
      </c>
      <c r="F273" s="38">
        <f>IF(F$83="",F231,F231*$I26/F$83)</f>
        <v>0</v>
      </c>
      <c r="G273" s="38">
        <f>IF(G$83="",G231,G231*$I26/G$83)</f>
        <v>0</v>
      </c>
      <c r="H273" s="38">
        <f>IF(H$83="",H231,H231*$I26/H$83)</f>
        <v>0</v>
      </c>
      <c r="I273" s="38">
        <f>IF(I$83="",I231,I231*$I26/I$83)</f>
        <v>0</v>
      </c>
      <c r="J273" s="38">
        <f>IF(J$83="",J231,J231*$I26/J$83)</f>
        <v>0</v>
      </c>
      <c r="K273" s="17"/>
    </row>
    <row r="274" spans="1:11">
      <c r="A274" s="4" t="s">
        <v>211</v>
      </c>
      <c r="B274" s="38">
        <f>IF(B$83="",B232,B232*$I27/B$83)</f>
        <v>0</v>
      </c>
      <c r="C274" s="38">
        <f>IF(C$83="",C232,C232*$I27/C$83)</f>
        <v>0</v>
      </c>
      <c r="D274" s="38">
        <f>IF(D$83="",D232,D232*$I27/D$83)</f>
        <v>0</v>
      </c>
      <c r="E274" s="38">
        <f>IF(E$83="",E232,E232*$I27/E$83)</f>
        <v>0</v>
      </c>
      <c r="F274" s="38">
        <f>IF(F$83="",F232,F232*$I27/F$83)</f>
        <v>0</v>
      </c>
      <c r="G274" s="38">
        <f>IF(G$83="",G232,G232*$I27/G$83)</f>
        <v>0</v>
      </c>
      <c r="H274" s="38">
        <f>IF(H$83="",H232,H232*$I27/H$83)</f>
        <v>0</v>
      </c>
      <c r="I274" s="38">
        <f>IF(I$83="",I232,I232*$I27/I$83)</f>
        <v>0</v>
      </c>
      <c r="J274" s="38">
        <f>IF(J$83="",J232,J232*$I27/J$83)</f>
        <v>0</v>
      </c>
      <c r="K274" s="17"/>
    </row>
    <row r="275" spans="1:11">
      <c r="A275" s="4" t="s">
        <v>233</v>
      </c>
      <c r="B275" s="38">
        <f>IF(B$83="",B233,B233*$I28/B$83)</f>
        <v>0</v>
      </c>
      <c r="C275" s="38">
        <f>IF(C$83="",C233,C233*$I28/C$83)</f>
        <v>0</v>
      </c>
      <c r="D275" s="38">
        <f>IF(D$83="",D233,D233*$I28/D$83)</f>
        <v>0</v>
      </c>
      <c r="E275" s="38">
        <f>IF(E$83="",E233,E233*$I28/E$83)</f>
        <v>0</v>
      </c>
      <c r="F275" s="38">
        <f>IF(F$83="",F233,F233*$I28/F$83)</f>
        <v>0</v>
      </c>
      <c r="G275" s="38">
        <f>IF(G$83="",G233,G233*$I28/G$83)</f>
        <v>0</v>
      </c>
      <c r="H275" s="38">
        <f>IF(H$83="",H233,H233*$I28/H$83)</f>
        <v>0</v>
      </c>
      <c r="I275" s="38">
        <f>IF(I$83="",I233,I233*$I28/I$83)</f>
        <v>0</v>
      </c>
      <c r="J275" s="38">
        <f>IF(J$83="",J233,J233*$I28/J$83)</f>
        <v>0</v>
      </c>
      <c r="K275" s="17"/>
    </row>
    <row r="276" spans="1:11">
      <c r="A276" s="4" t="s">
        <v>234</v>
      </c>
      <c r="B276" s="38">
        <f>IF(B$83="",B234,B234*$I29/B$83)</f>
        <v>0</v>
      </c>
      <c r="C276" s="38">
        <f>IF(C$83="",C234,C234*$I29/C$83)</f>
        <v>0</v>
      </c>
      <c r="D276" s="38">
        <f>IF(D$83="",D234,D234*$I29/D$83)</f>
        <v>0</v>
      </c>
      <c r="E276" s="38">
        <f>IF(E$83="",E234,E234*$I29/E$83)</f>
        <v>0</v>
      </c>
      <c r="F276" s="38">
        <f>IF(F$83="",F234,F234*$I29/F$83)</f>
        <v>0</v>
      </c>
      <c r="G276" s="38">
        <f>IF(G$83="",G234,G234*$I29/G$83)</f>
        <v>0</v>
      </c>
      <c r="H276" s="38">
        <f>IF(H$83="",H234,H234*$I29/H$83)</f>
        <v>0</v>
      </c>
      <c r="I276" s="38">
        <f>IF(I$83="",I234,I234*$I29/I$83)</f>
        <v>0</v>
      </c>
      <c r="J276" s="38">
        <f>IF(J$83="",J234,J234*$I29/J$83)</f>
        <v>0</v>
      </c>
      <c r="K276" s="17"/>
    </row>
    <row r="277" spans="1:11">
      <c r="A277" s="4" t="s">
        <v>235</v>
      </c>
      <c r="B277" s="38">
        <f>IF(B$83="",B235,B235*$I30/B$83)</f>
        <v>0</v>
      </c>
      <c r="C277" s="38">
        <f>IF(C$83="",C235,C235*$I30/C$83)</f>
        <v>0</v>
      </c>
      <c r="D277" s="38">
        <f>IF(D$83="",D235,D235*$I30/D$83)</f>
        <v>0</v>
      </c>
      <c r="E277" s="38">
        <f>IF(E$83="",E235,E235*$I30/E$83)</f>
        <v>0</v>
      </c>
      <c r="F277" s="38">
        <f>IF(F$83="",F235,F235*$I30/F$83)</f>
        <v>0</v>
      </c>
      <c r="G277" s="38">
        <f>IF(G$83="",G235,G235*$I30/G$83)</f>
        <v>0</v>
      </c>
      <c r="H277" s="38">
        <f>IF(H$83="",H235,H235*$I30/H$83)</f>
        <v>0</v>
      </c>
      <c r="I277" s="38">
        <f>IF(I$83="",I235,I235*$I30/I$83)</f>
        <v>0</v>
      </c>
      <c r="J277" s="38">
        <f>IF(J$83="",J235,J235*$I30/J$83)</f>
        <v>0</v>
      </c>
      <c r="K277" s="17"/>
    </row>
    <row r="278" spans="1:11">
      <c r="A278" s="4" t="s">
        <v>236</v>
      </c>
      <c r="B278" s="38">
        <f>IF(B$83="",B236,B236*$I31/B$83)</f>
        <v>0</v>
      </c>
      <c r="C278" s="38">
        <f>IF(C$83="",C236,C236*$I31/C$83)</f>
        <v>0</v>
      </c>
      <c r="D278" s="38">
        <f>IF(D$83="",D236,D236*$I31/D$83)</f>
        <v>0</v>
      </c>
      <c r="E278" s="38">
        <f>IF(E$83="",E236,E236*$I31/E$83)</f>
        <v>0</v>
      </c>
      <c r="F278" s="38">
        <f>IF(F$83="",F236,F236*$I31/F$83)</f>
        <v>0</v>
      </c>
      <c r="G278" s="38">
        <f>IF(G$83="",G236,G236*$I31/G$83)</f>
        <v>0</v>
      </c>
      <c r="H278" s="38">
        <f>IF(H$83="",H236,H236*$I31/H$83)</f>
        <v>0</v>
      </c>
      <c r="I278" s="38">
        <f>IF(I$83="",I236,I236*$I31/I$83)</f>
        <v>0</v>
      </c>
      <c r="J278" s="38">
        <f>IF(J$83="",J236,J236*$I31/J$83)</f>
        <v>0</v>
      </c>
      <c r="K278" s="17"/>
    </row>
    <row r="279" spans="1:11">
      <c r="A279" s="4" t="s">
        <v>237</v>
      </c>
      <c r="B279" s="38">
        <f>IF(B$83="",B237,B237*$I32/B$83)</f>
        <v>0</v>
      </c>
      <c r="C279" s="38">
        <f>IF(C$83="",C237,C237*$I32/C$83)</f>
        <v>0</v>
      </c>
      <c r="D279" s="38">
        <f>IF(D$83="",D237,D237*$I32/D$83)</f>
        <v>0</v>
      </c>
      <c r="E279" s="38">
        <f>IF(E$83="",E237,E237*$I32/E$83)</f>
        <v>0</v>
      </c>
      <c r="F279" s="38">
        <f>IF(F$83="",F237,F237*$I32/F$83)</f>
        <v>0</v>
      </c>
      <c r="G279" s="38">
        <f>IF(G$83="",G237,G237*$I32/G$83)</f>
        <v>0</v>
      </c>
      <c r="H279" s="38">
        <f>IF(H$83="",H237,H237*$I32/H$83)</f>
        <v>0</v>
      </c>
      <c r="I279" s="38">
        <f>IF(I$83="",I237,I237*$I32/I$83)</f>
        <v>0</v>
      </c>
      <c r="J279" s="38">
        <f>IF(J$83="",J237,J237*$I32/J$83)</f>
        <v>0</v>
      </c>
      <c r="K279" s="17"/>
    </row>
    <row r="280" spans="1:11">
      <c r="A280" s="4" t="s">
        <v>195</v>
      </c>
      <c r="B280" s="38">
        <f>IF(B$83="",B238,B238*$I33/B$83)</f>
        <v>0</v>
      </c>
      <c r="C280" s="38">
        <f>IF(C$83="",C238,C238*$I33/C$83)</f>
        <v>0</v>
      </c>
      <c r="D280" s="38">
        <f>IF(D$83="",D238,D238*$I33/D$83)</f>
        <v>0</v>
      </c>
      <c r="E280" s="38">
        <f>IF(E$83="",E238,E238*$I33/E$83)</f>
        <v>0</v>
      </c>
      <c r="F280" s="38">
        <f>IF(F$83="",F238,F238*$I33/F$83)</f>
        <v>0</v>
      </c>
      <c r="G280" s="38">
        <f>IF(G$83="",G238,G238*$I33/G$83)</f>
        <v>0</v>
      </c>
      <c r="H280" s="38">
        <f>IF(H$83="",H238,H238*$I33/H$83)</f>
        <v>0</v>
      </c>
      <c r="I280" s="38">
        <f>IF(I$83="",I238,I238*$I33/I$83)</f>
        <v>0</v>
      </c>
      <c r="J280" s="38">
        <f>IF(J$83="",J238,J238*$I33/J$83)</f>
        <v>0</v>
      </c>
      <c r="K280" s="17"/>
    </row>
    <row r="281" spans="1:11">
      <c r="A281" s="4" t="s">
        <v>196</v>
      </c>
      <c r="B281" s="38">
        <f>IF(B$83="",B239,B239*$I34/B$83)</f>
        <v>0</v>
      </c>
      <c r="C281" s="38">
        <f>IF(C$83="",C239,C239*$I34/C$83)</f>
        <v>0</v>
      </c>
      <c r="D281" s="38">
        <f>IF(D$83="",D239,D239*$I34/D$83)</f>
        <v>0</v>
      </c>
      <c r="E281" s="38">
        <f>IF(E$83="",E239,E239*$I34/E$83)</f>
        <v>0</v>
      </c>
      <c r="F281" s="38">
        <f>IF(F$83="",F239,F239*$I34/F$83)</f>
        <v>0</v>
      </c>
      <c r="G281" s="38">
        <f>IF(G$83="",G239,G239*$I34/G$83)</f>
        <v>0</v>
      </c>
      <c r="H281" s="38">
        <f>IF(H$83="",H239,H239*$I34/H$83)</f>
        <v>0</v>
      </c>
      <c r="I281" s="38">
        <f>IF(I$83="",I239,I239*$I34/I$83)</f>
        <v>0</v>
      </c>
      <c r="J281" s="38">
        <f>IF(J$83="",J239,J239*$I34/J$83)</f>
        <v>0</v>
      </c>
      <c r="K281" s="17"/>
    </row>
    <row r="282" spans="1:11">
      <c r="A282" s="4" t="s">
        <v>197</v>
      </c>
      <c r="B282" s="38">
        <f>IF(B$83="",B240,B240*$I35/B$83)</f>
        <v>0</v>
      </c>
      <c r="C282" s="38">
        <f>IF(C$83="",C240,C240*$I35/C$83)</f>
        <v>0</v>
      </c>
      <c r="D282" s="38">
        <f>IF(D$83="",D240,D240*$I35/D$83)</f>
        <v>0</v>
      </c>
      <c r="E282" s="38">
        <f>IF(E$83="",E240,E240*$I35/E$83)</f>
        <v>0</v>
      </c>
      <c r="F282" s="38">
        <f>IF(F$83="",F240,F240*$I35/F$83)</f>
        <v>0</v>
      </c>
      <c r="G282" s="38">
        <f>IF(G$83="",G240,G240*$I35/G$83)</f>
        <v>0</v>
      </c>
      <c r="H282" s="38">
        <f>IF(H$83="",H240,H240*$I35/H$83)</f>
        <v>0</v>
      </c>
      <c r="I282" s="38">
        <f>IF(I$83="",I240,I240*$I35/I$83)</f>
        <v>0</v>
      </c>
      <c r="J282" s="38">
        <f>IF(J$83="",J240,J240*$I35/J$83)</f>
        <v>0</v>
      </c>
      <c r="K282" s="17"/>
    </row>
    <row r="283" spans="1:11">
      <c r="A283" s="4" t="s">
        <v>198</v>
      </c>
      <c r="B283" s="38">
        <f>IF(B$83="",B241,B241*$I36/B$83)</f>
        <v>0</v>
      </c>
      <c r="C283" s="38">
        <f>IF(C$83="",C241,C241*$I36/C$83)</f>
        <v>0</v>
      </c>
      <c r="D283" s="38">
        <f>IF(D$83="",D241,D241*$I36/D$83)</f>
        <v>0</v>
      </c>
      <c r="E283" s="38">
        <f>IF(E$83="",E241,E241*$I36/E$83)</f>
        <v>0</v>
      </c>
      <c r="F283" s="38">
        <f>IF(F$83="",F241,F241*$I36/F$83)</f>
        <v>0</v>
      </c>
      <c r="G283" s="38">
        <f>IF(G$83="",G241,G241*$I36/G$83)</f>
        <v>0</v>
      </c>
      <c r="H283" s="38">
        <f>IF(H$83="",H241,H241*$I36/H$83)</f>
        <v>0</v>
      </c>
      <c r="I283" s="38">
        <f>IF(I$83="",I241,I241*$I36/I$83)</f>
        <v>0</v>
      </c>
      <c r="J283" s="38">
        <f>IF(J$83="",J241,J241*$I36/J$83)</f>
        <v>0</v>
      </c>
      <c r="K283" s="17"/>
    </row>
    <row r="284" spans="1:11">
      <c r="A284" s="4" t="s">
        <v>199</v>
      </c>
      <c r="B284" s="38">
        <f>IF(B$83="",B242,B242*$I37/B$83)</f>
        <v>0</v>
      </c>
      <c r="C284" s="38">
        <f>IF(C$83="",C242,C242*$I37/C$83)</f>
        <v>0</v>
      </c>
      <c r="D284" s="38">
        <f>IF(D$83="",D242,D242*$I37/D$83)</f>
        <v>0</v>
      </c>
      <c r="E284" s="38">
        <f>IF(E$83="",E242,E242*$I37/E$83)</f>
        <v>0</v>
      </c>
      <c r="F284" s="38">
        <f>IF(F$83="",F242,F242*$I37/F$83)</f>
        <v>0</v>
      </c>
      <c r="G284" s="38">
        <f>IF(G$83="",G242,G242*$I37/G$83)</f>
        <v>0</v>
      </c>
      <c r="H284" s="38">
        <f>IF(H$83="",H242,H242*$I37/H$83)</f>
        <v>0</v>
      </c>
      <c r="I284" s="38">
        <f>IF(I$83="",I242,I242*$I37/I$83)</f>
        <v>0</v>
      </c>
      <c r="J284" s="38">
        <f>IF(J$83="",J242,J242*$I37/J$83)</f>
        <v>0</v>
      </c>
      <c r="K284" s="17"/>
    </row>
    <row r="285" spans="1:11">
      <c r="A285" s="4" t="s">
        <v>200</v>
      </c>
      <c r="B285" s="38">
        <f>IF(B$83="",B243,B243*$I38/B$83)</f>
        <v>0</v>
      </c>
      <c r="C285" s="38">
        <f>IF(C$83="",C243,C243*$I38/C$83)</f>
        <v>0</v>
      </c>
      <c r="D285" s="38">
        <f>IF(D$83="",D243,D243*$I38/D$83)</f>
        <v>0</v>
      </c>
      <c r="E285" s="38">
        <f>IF(E$83="",E243,E243*$I38/E$83)</f>
        <v>0</v>
      </c>
      <c r="F285" s="38">
        <f>IF(F$83="",F243,F243*$I38/F$83)</f>
        <v>0</v>
      </c>
      <c r="G285" s="38">
        <f>IF(G$83="",G243,G243*$I38/G$83)</f>
        <v>0</v>
      </c>
      <c r="H285" s="38">
        <f>IF(H$83="",H243,H243*$I38/H$83)</f>
        <v>0</v>
      </c>
      <c r="I285" s="38">
        <f>IF(I$83="",I243,I243*$I38/I$83)</f>
        <v>0</v>
      </c>
      <c r="J285" s="38">
        <f>IF(J$83="",J243,J243*$I38/J$83)</f>
        <v>0</v>
      </c>
      <c r="K285" s="17"/>
    </row>
    <row r="286" spans="1:11">
      <c r="A286" s="4" t="s">
        <v>201</v>
      </c>
      <c r="B286" s="38">
        <f>IF(B$83="",B244,B244*$I39/B$83)</f>
        <v>0</v>
      </c>
      <c r="C286" s="38">
        <f>IF(C$83="",C244,C244*$I39/C$83)</f>
        <v>0</v>
      </c>
      <c r="D286" s="38">
        <f>IF(D$83="",D244,D244*$I39/D$83)</f>
        <v>0</v>
      </c>
      <c r="E286" s="38">
        <f>IF(E$83="",E244,E244*$I39/E$83)</f>
        <v>0</v>
      </c>
      <c r="F286" s="38">
        <f>IF(F$83="",F244,F244*$I39/F$83)</f>
        <v>0</v>
      </c>
      <c r="G286" s="38">
        <f>IF(G$83="",G244,G244*$I39/G$83)</f>
        <v>0</v>
      </c>
      <c r="H286" s="38">
        <f>IF(H$83="",H244,H244*$I39/H$83)</f>
        <v>0</v>
      </c>
      <c r="I286" s="38">
        <f>IF(I$83="",I244,I244*$I39/I$83)</f>
        <v>0</v>
      </c>
      <c r="J286" s="38">
        <f>IF(J$83="",J244,J244*$I39/J$83)</f>
        <v>0</v>
      </c>
      <c r="K286" s="17"/>
    </row>
    <row r="287" spans="1:11">
      <c r="A287" s="4" t="s">
        <v>202</v>
      </c>
      <c r="B287" s="38">
        <f>IF(B$83="",B245,B245*$I40/B$83)</f>
        <v>0</v>
      </c>
      <c r="C287" s="38">
        <f>IF(C$83="",C245,C245*$I40/C$83)</f>
        <v>0</v>
      </c>
      <c r="D287" s="38">
        <f>IF(D$83="",D245,D245*$I40/D$83)</f>
        <v>0</v>
      </c>
      <c r="E287" s="38">
        <f>IF(E$83="",E245,E245*$I40/E$83)</f>
        <v>0</v>
      </c>
      <c r="F287" s="38">
        <f>IF(F$83="",F245,F245*$I40/F$83)</f>
        <v>0</v>
      </c>
      <c r="G287" s="38">
        <f>IF(G$83="",G245,G245*$I40/G$83)</f>
        <v>0</v>
      </c>
      <c r="H287" s="38">
        <f>IF(H$83="",H245,H245*$I40/H$83)</f>
        <v>0</v>
      </c>
      <c r="I287" s="38">
        <f>IF(I$83="",I245,I245*$I40/I$83)</f>
        <v>0</v>
      </c>
      <c r="J287" s="38">
        <f>IF(J$83="",J245,J245*$I40/J$83)</f>
        <v>0</v>
      </c>
      <c r="K287" s="17"/>
    </row>
    <row r="288" spans="1:11">
      <c r="A288" s="4" t="s">
        <v>203</v>
      </c>
      <c r="B288" s="38">
        <f>IF(B$83="",B246,B246*$I41/B$83)</f>
        <v>0</v>
      </c>
      <c r="C288" s="38">
        <f>IF(C$83="",C246,C246*$I41/C$83)</f>
        <v>0</v>
      </c>
      <c r="D288" s="38">
        <f>IF(D$83="",D246,D246*$I41/D$83)</f>
        <v>0</v>
      </c>
      <c r="E288" s="38">
        <f>IF(E$83="",E246,E246*$I41/E$83)</f>
        <v>0</v>
      </c>
      <c r="F288" s="38">
        <f>IF(F$83="",F246,F246*$I41/F$83)</f>
        <v>0</v>
      </c>
      <c r="G288" s="38">
        <f>IF(G$83="",G246,G246*$I41/G$83)</f>
        <v>0</v>
      </c>
      <c r="H288" s="38">
        <f>IF(H$83="",H246,H246*$I41/H$83)</f>
        <v>0</v>
      </c>
      <c r="I288" s="38">
        <f>IF(I$83="",I246,I246*$I41/I$83)</f>
        <v>0</v>
      </c>
      <c r="J288" s="38">
        <f>IF(J$83="",J246,J246*$I41/J$83)</f>
        <v>0</v>
      </c>
      <c r="K288" s="17"/>
    </row>
    <row r="289" spans="1:11">
      <c r="A289" s="4" t="s">
        <v>204</v>
      </c>
      <c r="B289" s="38">
        <f>IF(B$83="",B247,B247*$I42/B$83)</f>
        <v>0</v>
      </c>
      <c r="C289" s="38">
        <f>IF(C$83="",C247,C247*$I42/C$83)</f>
        <v>0</v>
      </c>
      <c r="D289" s="38">
        <f>IF(D$83="",D247,D247*$I42/D$83)</f>
        <v>0</v>
      </c>
      <c r="E289" s="38">
        <f>IF(E$83="",E247,E247*$I42/E$83)</f>
        <v>0</v>
      </c>
      <c r="F289" s="38">
        <f>IF(F$83="",F247,F247*$I42/F$83)</f>
        <v>0</v>
      </c>
      <c r="G289" s="38">
        <f>IF(G$83="",G247,G247*$I42/G$83)</f>
        <v>0</v>
      </c>
      <c r="H289" s="38">
        <f>IF(H$83="",H247,H247*$I42/H$83)</f>
        <v>0</v>
      </c>
      <c r="I289" s="38">
        <f>IF(I$83="",I247,I247*$I42/I$83)</f>
        <v>0</v>
      </c>
      <c r="J289" s="38">
        <f>IF(J$83="",J247,J247*$I42/J$83)</f>
        <v>0</v>
      </c>
      <c r="K289" s="17"/>
    </row>
    <row r="290" spans="1:11">
      <c r="A290" s="4" t="s">
        <v>212</v>
      </c>
      <c r="B290" s="38">
        <f>IF(B$83="",B248,B248*$I43/B$83)</f>
        <v>0</v>
      </c>
      <c r="C290" s="38">
        <f>IF(C$83="",C248,C248*$I43/C$83)</f>
        <v>0</v>
      </c>
      <c r="D290" s="38">
        <f>IF(D$83="",D248,D248*$I43/D$83)</f>
        <v>0</v>
      </c>
      <c r="E290" s="38">
        <f>IF(E$83="",E248,E248*$I43/E$83)</f>
        <v>0</v>
      </c>
      <c r="F290" s="38">
        <f>IF(F$83="",F248,F248*$I43/F$83)</f>
        <v>0</v>
      </c>
      <c r="G290" s="38">
        <f>IF(G$83="",G248,G248*$I43/G$83)</f>
        <v>0</v>
      </c>
      <c r="H290" s="38">
        <f>IF(H$83="",H248,H248*$I43/H$83)</f>
        <v>0</v>
      </c>
      <c r="I290" s="38">
        <f>IF(I$83="",I248,I248*$I43/I$83)</f>
        <v>0</v>
      </c>
      <c r="J290" s="38">
        <f>IF(J$83="",J248,J248*$I43/J$83)</f>
        <v>0</v>
      </c>
      <c r="K290" s="17"/>
    </row>
    <row r="291" spans="1:11">
      <c r="A291" s="4" t="s">
        <v>213</v>
      </c>
      <c r="B291" s="38">
        <f>IF(B$83="",B249,B249*$I44/B$83)</f>
        <v>0</v>
      </c>
      <c r="C291" s="38">
        <f>IF(C$83="",C249,C249*$I44/C$83)</f>
        <v>0</v>
      </c>
      <c r="D291" s="38">
        <f>IF(D$83="",D249,D249*$I44/D$83)</f>
        <v>0</v>
      </c>
      <c r="E291" s="38">
        <f>IF(E$83="",E249,E249*$I44/E$83)</f>
        <v>0</v>
      </c>
      <c r="F291" s="38">
        <f>IF(F$83="",F249,F249*$I44/F$83)</f>
        <v>0</v>
      </c>
      <c r="G291" s="38">
        <f>IF(G$83="",G249,G249*$I44/G$83)</f>
        <v>0</v>
      </c>
      <c r="H291" s="38">
        <f>IF(H$83="",H249,H249*$I44/H$83)</f>
        <v>0</v>
      </c>
      <c r="I291" s="38">
        <f>IF(I$83="",I249,I249*$I44/I$83)</f>
        <v>0</v>
      </c>
      <c r="J291" s="38">
        <f>IF(J$83="",J249,J249*$I44/J$83)</f>
        <v>0</v>
      </c>
      <c r="K291" s="17"/>
    </row>
    <row r="292" spans="1:11">
      <c r="A292" s="4" t="s">
        <v>214</v>
      </c>
      <c r="B292" s="38">
        <f>IF(B$83="",B250,B250*$I45/B$83)</f>
        <v>0</v>
      </c>
      <c r="C292" s="38">
        <f>IF(C$83="",C250,C250*$I45/C$83)</f>
        <v>0</v>
      </c>
      <c r="D292" s="38">
        <f>IF(D$83="",D250,D250*$I45/D$83)</f>
        <v>0</v>
      </c>
      <c r="E292" s="38">
        <f>IF(E$83="",E250,E250*$I45/E$83)</f>
        <v>0</v>
      </c>
      <c r="F292" s="38">
        <f>IF(F$83="",F250,F250*$I45/F$83)</f>
        <v>0</v>
      </c>
      <c r="G292" s="38">
        <f>IF(G$83="",G250,G250*$I45/G$83)</f>
        <v>0</v>
      </c>
      <c r="H292" s="38">
        <f>IF(H$83="",H250,H250*$I45/H$83)</f>
        <v>0</v>
      </c>
      <c r="I292" s="38">
        <f>IF(I$83="",I250,I250*$I45/I$83)</f>
        <v>0</v>
      </c>
      <c r="J292" s="38">
        <f>IF(J$83="",J250,J250*$I45/J$83)</f>
        <v>0</v>
      </c>
      <c r="K292" s="17"/>
    </row>
    <row r="293" spans="1:11">
      <c r="A293" s="4" t="s">
        <v>215</v>
      </c>
      <c r="B293" s="38">
        <f>IF(B$83="",B251,B251*$I46/B$83)</f>
        <v>0</v>
      </c>
      <c r="C293" s="38">
        <f>IF(C$83="",C251,C251*$I46/C$83)</f>
        <v>0</v>
      </c>
      <c r="D293" s="38">
        <f>IF(D$83="",D251,D251*$I46/D$83)</f>
        <v>0</v>
      </c>
      <c r="E293" s="38">
        <f>IF(E$83="",E251,E251*$I46/E$83)</f>
        <v>0</v>
      </c>
      <c r="F293" s="38">
        <f>IF(F$83="",F251,F251*$I46/F$83)</f>
        <v>0</v>
      </c>
      <c r="G293" s="38">
        <f>IF(G$83="",G251,G251*$I46/G$83)</f>
        <v>0</v>
      </c>
      <c r="H293" s="38">
        <f>IF(H$83="",H251,H251*$I46/H$83)</f>
        <v>0</v>
      </c>
      <c r="I293" s="38">
        <f>IF(I$83="",I251,I251*$I46/I$83)</f>
        <v>0</v>
      </c>
      <c r="J293" s="38">
        <f>IF(J$83="",J251,J251*$I46/J$83)</f>
        <v>0</v>
      </c>
      <c r="K293" s="17"/>
    </row>
  </sheetData>
  <sheetProtection sheet="1" objects="1" scenarios="1"/>
  <hyperlinks>
    <hyperlink ref="A7" location="'LAFs'!B13" display="x1 = Network level for each tariff (to get loss factors applicable to capacity) (in Loss adjustment factors to transmission)"/>
    <hyperlink ref="A8" location="'Input'!B155" display="x2 = 1032. Loss adjustment factors to transmission"/>
    <hyperlink ref="A62" location="'LAFs'!B50" display="x1 = 2002. Mapping of DRM network levels to core network levels"/>
    <hyperlink ref="A63" location="'Input'!B155" display="x2 = 1032. Loss adjustment factors to transmission"/>
    <hyperlink ref="A78" location="'LAFs'!B66" display="x1 = 2003. Loss adjustment factor to transmission for each DRM network level"/>
    <hyperlink ref="A127" location="'Input'!B81" display="x1 = 1018. Proportion of relevant load going through 132kV/HV direct transformation"/>
    <hyperlink ref="A135" location="'Input'!B81" display="x1 = 1018. Proportion of relevant load going through 132kV/HV direct transformation"/>
    <hyperlink ref="A143" location="'Input'!B81" display="x1 = 1018. Proportion of relevant load going through 132kV/HV direct transformation"/>
    <hyperlink ref="A151" location="'Input'!B81" display="x1 = 1018. Proportion of relevant load going through 132kV/HV direct transformation"/>
    <hyperlink ref="A152" location="'LAFs'!B130" display="x2 = 2006. Proportion going through 132kV/EHV"/>
    <hyperlink ref="A153" location="'LAFs'!B138" display="x3 = 2007. Proportion going through EHV"/>
    <hyperlink ref="A154" location="'LAFs'!B146" display="x4 = 2008. Proportion going through EHV/HV"/>
    <hyperlink ref="A172" location="'LAFs'!B90" display="x1 = 2005. Network use factors"/>
    <hyperlink ref="A173" location="'LAFs'!B159" display="x2 = 2009. Rerouteing matrix for all network levels"/>
    <hyperlink ref="A215" location="'LAFs'!B176" display="x3 = 2010. Network use factors: interim step in calculations before adjustments"/>
    <hyperlink ref="A255" location="'LAFs'!B82" display="x1 = 2004. Loss adjustment factor to transmission for each network level"/>
    <hyperlink ref="A256" location="'LAFs'!B218" display="x2 = 2011. Network use factors for all tariffs"/>
    <hyperlink ref="A257" location="'LAFs'!I13" display="x3 = 2001. Loss adjustment factor to transmission (in Loss adjustment factors to transmission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24.7109375" customWidth="1"/>
  </cols>
  <sheetData>
    <row r="1" spans="1:3" ht="21" customHeight="1">
      <c r="A1" s="1" t="str">
        <f>"Network model"&amp;" for "&amp;'Input'!B7&amp;" in "&amp;'Input'!C7&amp;" ("&amp;'Input'!D7&amp;")"</f>
        <v>Not calculated: open in spreadsheet app and allow calculations</v>
      </c>
    </row>
    <row r="2" spans="1:3">
      <c r="A2" s="3" t="s">
        <v>432</v>
      </c>
    </row>
    <row r="4" spans="1:3" ht="21" customHeight="1">
      <c r="A4" s="1" t="s">
        <v>433</v>
      </c>
    </row>
    <row r="5" spans="1:3">
      <c r="A5" s="3" t="s">
        <v>383</v>
      </c>
    </row>
    <row r="6" spans="1:3">
      <c r="A6" s="33" t="s">
        <v>434</v>
      </c>
    </row>
    <row r="7" spans="1:3">
      <c r="A7" s="33" t="s">
        <v>435</v>
      </c>
    </row>
    <row r="8" spans="1:3">
      <c r="A8" s="33" t="s">
        <v>436</v>
      </c>
    </row>
    <row r="9" spans="1:3">
      <c r="A9" s="3" t="s">
        <v>437</v>
      </c>
    </row>
    <row r="11" spans="1:3">
      <c r="B11" s="15" t="s">
        <v>438</v>
      </c>
    </row>
    <row r="12" spans="1:3">
      <c r="A12" s="4" t="s">
        <v>438</v>
      </c>
      <c r="B12" s="40">
        <f>PMT('Input'!B60,'Input'!C60,-1)*IF(OR('Input'!F60&gt;366,'Input'!F60&lt;365),'Input'!F60/365.25,1)</f>
        <v>0</v>
      </c>
      <c r="C12" s="17"/>
    </row>
    <row r="14" spans="1:3" ht="21" customHeight="1">
      <c r="A14" s="1" t="s">
        <v>439</v>
      </c>
    </row>
    <row r="15" spans="1:3">
      <c r="A15" s="3" t="s">
        <v>383</v>
      </c>
    </row>
    <row r="16" spans="1:3">
      <c r="A16" s="33" t="s">
        <v>440</v>
      </c>
    </row>
    <row r="17" spans="1:10">
      <c r="A17" s="3" t="s">
        <v>400</v>
      </c>
    </row>
    <row r="18" spans="1:10">
      <c r="A18" s="3" t="s">
        <v>401</v>
      </c>
    </row>
    <row r="20" spans="1:10">
      <c r="B20" s="15" t="s">
        <v>153</v>
      </c>
      <c r="C20" s="15" t="s">
        <v>154</v>
      </c>
      <c r="D20" s="15" t="s">
        <v>155</v>
      </c>
      <c r="E20" s="15" t="s">
        <v>156</v>
      </c>
      <c r="F20" s="15" t="s">
        <v>157</v>
      </c>
      <c r="G20" s="15" t="s">
        <v>158</v>
      </c>
      <c r="H20" s="15" t="s">
        <v>159</v>
      </c>
      <c r="I20" s="15" t="s">
        <v>160</v>
      </c>
    </row>
    <row r="21" spans="1:10">
      <c r="A21" s="4" t="s">
        <v>441</v>
      </c>
      <c r="B21" s="28">
        <v>1</v>
      </c>
      <c r="C21" s="39">
        <f>'Input'!$B156</f>
        <v>0</v>
      </c>
      <c r="D21" s="39">
        <f>'Input'!$C156</f>
        <v>0</v>
      </c>
      <c r="E21" s="39">
        <f>'Input'!$D156</f>
        <v>0</v>
      </c>
      <c r="F21" s="39">
        <f>'Input'!$E156</f>
        <v>0</v>
      </c>
      <c r="G21" s="39">
        <f>'Input'!$F156</f>
        <v>0</v>
      </c>
      <c r="H21" s="39">
        <f>'Input'!$G156</f>
        <v>0</v>
      </c>
      <c r="I21" s="39">
        <f>'Input'!$H156</f>
        <v>0</v>
      </c>
      <c r="J21" s="17"/>
    </row>
    <row r="23" spans="1:10" ht="21" customHeight="1">
      <c r="A23" s="1" t="s">
        <v>442</v>
      </c>
    </row>
    <row r="24" spans="1:10">
      <c r="A24" s="3" t="s">
        <v>383</v>
      </c>
    </row>
    <row r="25" spans="1:10">
      <c r="A25" s="33" t="s">
        <v>443</v>
      </c>
    </row>
    <row r="26" spans="1:10">
      <c r="A26" s="33" t="s">
        <v>444</v>
      </c>
    </row>
    <row r="27" spans="1:10">
      <c r="A27" s="34" t="s">
        <v>386</v>
      </c>
      <c r="B27" s="34" t="s">
        <v>445</v>
      </c>
      <c r="C27" s="34" t="s">
        <v>446</v>
      </c>
    </row>
    <row r="28" spans="1:10">
      <c r="A28" s="34" t="s">
        <v>389</v>
      </c>
      <c r="B28" s="34" t="s">
        <v>447</v>
      </c>
      <c r="C28" s="34" t="s">
        <v>448</v>
      </c>
    </row>
    <row r="30" spans="1:10">
      <c r="B30" s="15" t="s">
        <v>449</v>
      </c>
      <c r="C30" s="15" t="s">
        <v>450</v>
      </c>
    </row>
    <row r="31" spans="1:10">
      <c r="A31" s="4" t="s">
        <v>153</v>
      </c>
      <c r="B31" s="38">
        <f>$B$21</f>
        <v>0</v>
      </c>
      <c r="C31" s="21"/>
      <c r="D31" s="17"/>
    </row>
    <row r="32" spans="1:10">
      <c r="A32" s="4" t="s">
        <v>154</v>
      </c>
      <c r="B32" s="38">
        <f>$C$21</f>
        <v>0</v>
      </c>
      <c r="C32" s="38">
        <f>B31</f>
        <v>0</v>
      </c>
      <c r="D32" s="17"/>
    </row>
    <row r="33" spans="1:5">
      <c r="A33" s="4" t="s">
        <v>155</v>
      </c>
      <c r="B33" s="38">
        <f>$D$21</f>
        <v>0</v>
      </c>
      <c r="C33" s="38">
        <f>B32</f>
        <v>0</v>
      </c>
      <c r="D33" s="17"/>
    </row>
    <row r="34" spans="1:5">
      <c r="A34" s="4" t="s">
        <v>156</v>
      </c>
      <c r="B34" s="38">
        <f>$E$21</f>
        <v>0</v>
      </c>
      <c r="C34" s="38">
        <f>B33</f>
        <v>0</v>
      </c>
      <c r="D34" s="17"/>
    </row>
    <row r="35" spans="1:5">
      <c r="A35" s="4" t="s">
        <v>157</v>
      </c>
      <c r="B35" s="38">
        <f>$F$21</f>
        <v>0</v>
      </c>
      <c r="C35" s="38">
        <f>B34</f>
        <v>0</v>
      </c>
      <c r="D35" s="17"/>
    </row>
    <row r="36" spans="1:5">
      <c r="A36" s="4" t="s">
        <v>158</v>
      </c>
      <c r="B36" s="38">
        <f>$G$21</f>
        <v>0</v>
      </c>
      <c r="C36" s="38">
        <f>B35</f>
        <v>0</v>
      </c>
      <c r="D36" s="17"/>
    </row>
    <row r="37" spans="1:5">
      <c r="A37" s="4" t="s">
        <v>159</v>
      </c>
      <c r="B37" s="38">
        <f>$H$21</f>
        <v>0</v>
      </c>
      <c r="C37" s="38">
        <f>B36</f>
        <v>0</v>
      </c>
      <c r="D37" s="17"/>
    </row>
    <row r="38" spans="1:5">
      <c r="A38" s="4" t="s">
        <v>160</v>
      </c>
      <c r="B38" s="38">
        <f>$I$21</f>
        <v>0</v>
      </c>
      <c r="C38" s="38">
        <f>B37</f>
        <v>0</v>
      </c>
      <c r="D38" s="17"/>
    </row>
    <row r="40" spans="1:5" ht="21" customHeight="1">
      <c r="A40" s="1" t="s">
        <v>451</v>
      </c>
    </row>
    <row r="41" spans="1:5">
      <c r="A41" s="3" t="s">
        <v>383</v>
      </c>
    </row>
    <row r="42" spans="1:5">
      <c r="A42" s="33" t="s">
        <v>452</v>
      </c>
    </row>
    <row r="43" spans="1:5">
      <c r="A43" s="33" t="s">
        <v>453</v>
      </c>
    </row>
    <row r="44" spans="1:5">
      <c r="A44" s="34" t="s">
        <v>386</v>
      </c>
      <c r="B44" s="34" t="s">
        <v>454</v>
      </c>
      <c r="C44" s="34" t="s">
        <v>454</v>
      </c>
      <c r="D44" s="34" t="s">
        <v>454</v>
      </c>
    </row>
    <row r="45" spans="1:5">
      <c r="A45" s="34" t="s">
        <v>389</v>
      </c>
      <c r="B45" s="34" t="s">
        <v>455</v>
      </c>
      <c r="C45" s="34" t="s">
        <v>455</v>
      </c>
      <c r="D45" s="34" t="s">
        <v>456</v>
      </c>
    </row>
    <row r="47" spans="1:5">
      <c r="B47" s="15" t="s">
        <v>457</v>
      </c>
      <c r="C47" s="15" t="s">
        <v>458</v>
      </c>
      <c r="D47" s="15" t="s">
        <v>459</v>
      </c>
    </row>
    <row r="48" spans="1:5">
      <c r="A48" s="4" t="s">
        <v>153</v>
      </c>
      <c r="B48" s="21"/>
      <c r="C48" s="40">
        <f>1/(1+'Input'!B70)</f>
        <v>0</v>
      </c>
      <c r="D48" s="40">
        <f>1/C48-1</f>
        <v>0</v>
      </c>
      <c r="E48" s="17"/>
    </row>
    <row r="49" spans="1:5">
      <c r="A49" s="4" t="s">
        <v>154</v>
      </c>
      <c r="B49" s="40">
        <f>1/(1+'Input'!B71)</f>
        <v>0</v>
      </c>
      <c r="C49" s="40">
        <f>C48/(1+'Input'!B71)</f>
        <v>0</v>
      </c>
      <c r="D49" s="40">
        <f>1/C49-1</f>
        <v>0</v>
      </c>
      <c r="E49" s="17"/>
    </row>
    <row r="50" spans="1:5">
      <c r="A50" s="4" t="s">
        <v>155</v>
      </c>
      <c r="B50" s="40">
        <f>B49/(1+'Input'!B72)</f>
        <v>0</v>
      </c>
      <c r="C50" s="40">
        <f>C49/(1+'Input'!B72)</f>
        <v>0</v>
      </c>
      <c r="D50" s="40">
        <f>1/C50-1</f>
        <v>0</v>
      </c>
      <c r="E50" s="17"/>
    </row>
    <row r="51" spans="1:5">
      <c r="A51" s="4" t="s">
        <v>156</v>
      </c>
      <c r="B51" s="40">
        <f>B50/(1+'Input'!B73)</f>
        <v>0</v>
      </c>
      <c r="C51" s="40">
        <f>C50/(1+'Input'!B73)</f>
        <v>0</v>
      </c>
      <c r="D51" s="40">
        <f>1/C51-1</f>
        <v>0</v>
      </c>
      <c r="E51" s="17"/>
    </row>
    <row r="52" spans="1:5">
      <c r="A52" s="4" t="s">
        <v>157</v>
      </c>
      <c r="B52" s="40">
        <f>B51/(1+'Input'!B74)</f>
        <v>0</v>
      </c>
      <c r="C52" s="40">
        <f>C51/(1+'Input'!B74)</f>
        <v>0</v>
      </c>
      <c r="D52" s="40">
        <f>1/C52-1</f>
        <v>0</v>
      </c>
      <c r="E52" s="17"/>
    </row>
    <row r="53" spans="1:5">
      <c r="A53" s="4" t="s">
        <v>158</v>
      </c>
      <c r="B53" s="40">
        <f>B52/(1+'Input'!B75)</f>
        <v>0</v>
      </c>
      <c r="C53" s="40">
        <f>C52/(1+'Input'!B75)</f>
        <v>0</v>
      </c>
      <c r="D53" s="40">
        <f>1/C53-1</f>
        <v>0</v>
      </c>
      <c r="E53" s="17"/>
    </row>
    <row r="54" spans="1:5">
      <c r="A54" s="4" t="s">
        <v>159</v>
      </c>
      <c r="B54" s="40">
        <f>B53/(1+'Input'!B76)</f>
        <v>0</v>
      </c>
      <c r="C54" s="40">
        <f>C53/(1+'Input'!B76)</f>
        <v>0</v>
      </c>
      <c r="D54" s="40">
        <f>1/C54-1</f>
        <v>0</v>
      </c>
      <c r="E54" s="17"/>
    </row>
    <row r="55" spans="1:5">
      <c r="A55" s="4" t="s">
        <v>160</v>
      </c>
      <c r="B55" s="40">
        <f>B54/(1+'Input'!B77)</f>
        <v>0</v>
      </c>
      <c r="C55" s="40">
        <f>C54/(1+'Input'!B77)</f>
        <v>0</v>
      </c>
      <c r="D55" s="21"/>
      <c r="E55" s="17"/>
    </row>
    <row r="57" spans="1:5" ht="21" customHeight="1">
      <c r="A57" s="1" t="s">
        <v>460</v>
      </c>
    </row>
    <row r="58" spans="1:5">
      <c r="A58" s="3" t="s">
        <v>383</v>
      </c>
    </row>
    <row r="59" spans="1:5">
      <c r="A59" s="33" t="s">
        <v>461</v>
      </c>
    </row>
    <row r="60" spans="1:5">
      <c r="A60" s="33" t="s">
        <v>462</v>
      </c>
    </row>
    <row r="61" spans="1:5">
      <c r="A61" s="3" t="s">
        <v>463</v>
      </c>
    </row>
    <row r="63" spans="1:5">
      <c r="B63" s="15" t="s">
        <v>464</v>
      </c>
    </row>
    <row r="64" spans="1:5">
      <c r="A64" s="4" t="s">
        <v>154</v>
      </c>
      <c r="B64" s="38">
        <f>'Input'!B$87/B$49</f>
        <v>0</v>
      </c>
      <c r="C64" s="17"/>
    </row>
    <row r="65" spans="1:3">
      <c r="A65" s="4" t="s">
        <v>155</v>
      </c>
      <c r="B65" s="38">
        <f>'Input'!B$87/B$50</f>
        <v>0</v>
      </c>
      <c r="C65" s="17"/>
    </row>
    <row r="66" spans="1:3">
      <c r="A66" s="4" t="s">
        <v>156</v>
      </c>
      <c r="B66" s="38">
        <f>'Input'!B$87/B$51</f>
        <v>0</v>
      </c>
      <c r="C66" s="17"/>
    </row>
    <row r="67" spans="1:3">
      <c r="A67" s="4" t="s">
        <v>157</v>
      </c>
      <c r="B67" s="38">
        <f>'Input'!B$87/B$52</f>
        <v>0</v>
      </c>
      <c r="C67" s="17"/>
    </row>
    <row r="68" spans="1:3">
      <c r="A68" s="4" t="s">
        <v>158</v>
      </c>
      <c r="B68" s="38">
        <f>'Input'!B$87/B$53</f>
        <v>0</v>
      </c>
      <c r="C68" s="17"/>
    </row>
    <row r="69" spans="1:3">
      <c r="A69" s="4" t="s">
        <v>159</v>
      </c>
      <c r="B69" s="38">
        <f>'Input'!B$87/B$54</f>
        <v>0</v>
      </c>
      <c r="C69" s="17"/>
    </row>
    <row r="70" spans="1:3">
      <c r="A70" s="4" t="s">
        <v>160</v>
      </c>
      <c r="B70" s="38">
        <f>'Input'!B$87/B$55</f>
        <v>0</v>
      </c>
      <c r="C70" s="17"/>
    </row>
    <row r="72" spans="1:3" ht="21" customHeight="1">
      <c r="A72" s="1" t="s">
        <v>465</v>
      </c>
    </row>
    <row r="73" spans="1:3">
      <c r="A73" s="3" t="s">
        <v>383</v>
      </c>
    </row>
    <row r="74" spans="1:3">
      <c r="A74" s="33" t="s">
        <v>466</v>
      </c>
    </row>
    <row r="75" spans="1:3">
      <c r="A75" s="33" t="s">
        <v>467</v>
      </c>
    </row>
    <row r="76" spans="1:3">
      <c r="A76" s="33" t="s">
        <v>468</v>
      </c>
    </row>
    <row r="77" spans="1:3">
      <c r="A77" s="3" t="s">
        <v>469</v>
      </c>
    </row>
    <row r="79" spans="1:3">
      <c r="B79" s="15" t="s">
        <v>470</v>
      </c>
    </row>
    <row r="80" spans="1:3">
      <c r="A80" s="4" t="s">
        <v>154</v>
      </c>
      <c r="B80" s="38">
        <f>B64*C$49/B$32</f>
        <v>0</v>
      </c>
      <c r="C80" s="17"/>
    </row>
    <row r="81" spans="1:3">
      <c r="A81" s="4" t="s">
        <v>155</v>
      </c>
      <c r="B81" s="38">
        <f>B65*C$50/B$33</f>
        <v>0</v>
      </c>
      <c r="C81" s="17"/>
    </row>
    <row r="82" spans="1:3">
      <c r="A82" s="4" t="s">
        <v>156</v>
      </c>
      <c r="B82" s="38">
        <f>B66*C$51/B$34</f>
        <v>0</v>
      </c>
      <c r="C82" s="17"/>
    </row>
    <row r="83" spans="1:3">
      <c r="A83" s="4" t="s">
        <v>157</v>
      </c>
      <c r="B83" s="38">
        <f>B67*C$52/B$35</f>
        <v>0</v>
      </c>
      <c r="C83" s="17"/>
    </row>
    <row r="84" spans="1:3">
      <c r="A84" s="4" t="s">
        <v>158</v>
      </c>
      <c r="B84" s="38">
        <f>B68*C$53/B$36</f>
        <v>0</v>
      </c>
      <c r="C84" s="17"/>
    </row>
    <row r="85" spans="1:3">
      <c r="A85" s="4" t="s">
        <v>159</v>
      </c>
      <c r="B85" s="38">
        <f>B69*C$54/B$37</f>
        <v>0</v>
      </c>
      <c r="C85" s="17"/>
    </row>
    <row r="86" spans="1:3">
      <c r="A86" s="4" t="s">
        <v>160</v>
      </c>
      <c r="B86" s="38">
        <f>B70*C$55/B$38</f>
        <v>0</v>
      </c>
      <c r="C86" s="17"/>
    </row>
    <row r="88" spans="1:3" ht="21" customHeight="1">
      <c r="A88" s="1" t="s">
        <v>471</v>
      </c>
    </row>
    <row r="89" spans="1:3">
      <c r="A89" s="3" t="s">
        <v>383</v>
      </c>
    </row>
    <row r="90" spans="1:3">
      <c r="A90" s="33" t="s">
        <v>408</v>
      </c>
    </row>
    <row r="91" spans="1:3">
      <c r="A91" s="33" t="s">
        <v>413</v>
      </c>
    </row>
    <row r="92" spans="1:3">
      <c r="A92" s="33" t="s">
        <v>414</v>
      </c>
    </row>
    <row r="93" spans="1:3">
      <c r="A93" s="33" t="s">
        <v>415</v>
      </c>
    </row>
    <row r="94" spans="1:3">
      <c r="A94" s="3" t="s">
        <v>416</v>
      </c>
    </row>
    <row r="95" spans="1:3">
      <c r="A95" s="3" t="s">
        <v>472</v>
      </c>
    </row>
    <row r="97" spans="1:10">
      <c r="B97" s="15" t="s">
        <v>154</v>
      </c>
      <c r="C97" s="15" t="s">
        <v>155</v>
      </c>
      <c r="D97" s="15" t="s">
        <v>156</v>
      </c>
      <c r="E97" s="15" t="s">
        <v>157</v>
      </c>
      <c r="F97" s="15" t="s">
        <v>162</v>
      </c>
      <c r="G97" s="15" t="s">
        <v>158</v>
      </c>
      <c r="H97" s="15" t="s">
        <v>159</v>
      </c>
      <c r="I97" s="15" t="s">
        <v>160</v>
      </c>
    </row>
    <row r="98" spans="1:10">
      <c r="A98" s="4" t="s">
        <v>154</v>
      </c>
      <c r="B98" s="41">
        <v>1</v>
      </c>
      <c r="C98" s="41">
        <v>0</v>
      </c>
      <c r="D98" s="41">
        <v>0</v>
      </c>
      <c r="E98" s="41">
        <v>0</v>
      </c>
      <c r="F98" s="41">
        <v>0</v>
      </c>
      <c r="G98" s="41">
        <v>0</v>
      </c>
      <c r="H98" s="41">
        <v>0</v>
      </c>
      <c r="I98" s="41">
        <v>0</v>
      </c>
      <c r="J98" s="17"/>
    </row>
    <row r="99" spans="1:10">
      <c r="A99" s="4" t="s">
        <v>155</v>
      </c>
      <c r="B99" s="41">
        <v>0</v>
      </c>
      <c r="C99" s="42">
        <f>'LAFs'!$B$131</f>
        <v>0</v>
      </c>
      <c r="D99" s="41">
        <v>0</v>
      </c>
      <c r="E99" s="41">
        <v>0</v>
      </c>
      <c r="F99" s="41">
        <v>0</v>
      </c>
      <c r="G99" s="41">
        <v>0</v>
      </c>
      <c r="H99" s="41">
        <v>0</v>
      </c>
      <c r="I99" s="41">
        <v>0</v>
      </c>
      <c r="J99" s="17"/>
    </row>
    <row r="100" spans="1:10">
      <c r="A100" s="4" t="s">
        <v>156</v>
      </c>
      <c r="B100" s="41">
        <v>0</v>
      </c>
      <c r="C100" s="41">
        <v>0</v>
      </c>
      <c r="D100" s="42">
        <f>'LAFs'!$B$139</f>
        <v>0</v>
      </c>
      <c r="E100" s="41">
        <v>0</v>
      </c>
      <c r="F100" s="41">
        <v>0</v>
      </c>
      <c r="G100" s="41">
        <v>0</v>
      </c>
      <c r="H100" s="41">
        <v>0</v>
      </c>
      <c r="I100" s="41">
        <v>0</v>
      </c>
      <c r="J100" s="17"/>
    </row>
    <row r="101" spans="1:10">
      <c r="A101" s="4" t="s">
        <v>157</v>
      </c>
      <c r="B101" s="41">
        <v>0</v>
      </c>
      <c r="C101" s="41">
        <v>0</v>
      </c>
      <c r="D101" s="41">
        <v>0</v>
      </c>
      <c r="E101" s="42">
        <f>'LAFs'!$B$147</f>
        <v>0</v>
      </c>
      <c r="F101" s="42">
        <f>'Input'!$B$82</f>
        <v>0</v>
      </c>
      <c r="G101" s="41">
        <v>0</v>
      </c>
      <c r="H101" s="41">
        <v>0</v>
      </c>
      <c r="I101" s="41">
        <v>0</v>
      </c>
      <c r="J101" s="17"/>
    </row>
    <row r="102" spans="1:10">
      <c r="A102" s="4" t="s">
        <v>158</v>
      </c>
      <c r="B102" s="41">
        <v>0</v>
      </c>
      <c r="C102" s="41">
        <v>0</v>
      </c>
      <c r="D102" s="41">
        <v>0</v>
      </c>
      <c r="E102" s="41">
        <v>0</v>
      </c>
      <c r="F102" s="41">
        <v>0</v>
      </c>
      <c r="G102" s="41">
        <v>1</v>
      </c>
      <c r="H102" s="41">
        <v>0</v>
      </c>
      <c r="I102" s="41">
        <v>0</v>
      </c>
      <c r="J102" s="17"/>
    </row>
    <row r="103" spans="1:10">
      <c r="A103" s="4" t="s">
        <v>159</v>
      </c>
      <c r="B103" s="41">
        <v>0</v>
      </c>
      <c r="C103" s="41">
        <v>0</v>
      </c>
      <c r="D103" s="41">
        <v>0</v>
      </c>
      <c r="E103" s="41">
        <v>0</v>
      </c>
      <c r="F103" s="41">
        <v>0</v>
      </c>
      <c r="G103" s="41">
        <v>0</v>
      </c>
      <c r="H103" s="41">
        <v>1</v>
      </c>
      <c r="I103" s="41">
        <v>0</v>
      </c>
      <c r="J103" s="17"/>
    </row>
    <row r="104" spans="1:10">
      <c r="A104" s="4" t="s">
        <v>160</v>
      </c>
      <c r="B104" s="41">
        <v>0</v>
      </c>
      <c r="C104" s="41">
        <v>0</v>
      </c>
      <c r="D104" s="41">
        <v>0</v>
      </c>
      <c r="E104" s="41">
        <v>0</v>
      </c>
      <c r="F104" s="41">
        <v>0</v>
      </c>
      <c r="G104" s="41">
        <v>0</v>
      </c>
      <c r="H104" s="41">
        <v>0</v>
      </c>
      <c r="I104" s="41">
        <v>1</v>
      </c>
      <c r="J104" s="17"/>
    </row>
    <row r="106" spans="1:10" ht="21" customHeight="1">
      <c r="A106" s="1" t="s">
        <v>473</v>
      </c>
    </row>
    <row r="107" spans="1:10">
      <c r="A107" s="3" t="s">
        <v>383</v>
      </c>
    </row>
    <row r="108" spans="1:10">
      <c r="A108" s="33" t="s">
        <v>474</v>
      </c>
    </row>
    <row r="109" spans="1:10">
      <c r="A109" s="33" t="s">
        <v>475</v>
      </c>
    </row>
    <row r="110" spans="1:10">
      <c r="A110" s="3" t="s">
        <v>396</v>
      </c>
    </row>
    <row r="112" spans="1:10">
      <c r="B112" s="15" t="s">
        <v>476</v>
      </c>
    </row>
    <row r="113" spans="1:3">
      <c r="A113" s="4" t="s">
        <v>154</v>
      </c>
      <c r="B113" s="38">
        <f>SUMPRODUCT(B$80:B$86,$B$98:$B$104)</f>
        <v>0</v>
      </c>
      <c r="C113" s="17"/>
    </row>
    <row r="114" spans="1:3">
      <c r="A114" s="4" t="s">
        <v>155</v>
      </c>
      <c r="B114" s="38">
        <f>SUMPRODUCT(B$80:B$86,$C$98:$C$104)</f>
        <v>0</v>
      </c>
      <c r="C114" s="17"/>
    </row>
    <row r="115" spans="1:3">
      <c r="A115" s="4" t="s">
        <v>156</v>
      </c>
      <c r="B115" s="38">
        <f>SUMPRODUCT(B$80:B$86,$D$98:$D$104)</f>
        <v>0</v>
      </c>
      <c r="C115" s="17"/>
    </row>
    <row r="116" spans="1:3">
      <c r="A116" s="4" t="s">
        <v>157</v>
      </c>
      <c r="B116" s="38">
        <f>SUMPRODUCT(B$80:B$86,$E$98:$E$104)</f>
        <v>0</v>
      </c>
      <c r="C116" s="17"/>
    </row>
    <row r="117" spans="1:3">
      <c r="A117" s="4" t="s">
        <v>162</v>
      </c>
      <c r="B117" s="38">
        <f>SUMPRODUCT(B$80:B$86,$F$98:$F$104)</f>
        <v>0</v>
      </c>
      <c r="C117" s="17"/>
    </row>
    <row r="118" spans="1:3">
      <c r="A118" s="4" t="s">
        <v>158</v>
      </c>
      <c r="B118" s="38">
        <f>SUMPRODUCT(B$80:B$86,$G$98:$G$104)</f>
        <v>0</v>
      </c>
      <c r="C118" s="17"/>
    </row>
    <row r="119" spans="1:3">
      <c r="A119" s="4" t="s">
        <v>159</v>
      </c>
      <c r="B119" s="38">
        <f>SUMPRODUCT(B$80:B$86,$H$98:$H$104)</f>
        <v>0</v>
      </c>
      <c r="C119" s="17"/>
    </row>
    <row r="120" spans="1:3">
      <c r="A120" s="4" t="s">
        <v>160</v>
      </c>
      <c r="B120" s="38">
        <f>SUMPRODUCT(B$80:B$86,$I$98:$I$104)</f>
        <v>0</v>
      </c>
      <c r="C120" s="17"/>
    </row>
    <row r="122" spans="1:3" ht="21" customHeight="1">
      <c r="A122" s="1" t="s">
        <v>477</v>
      </c>
    </row>
    <row r="123" spans="1:3">
      <c r="A123" s="3" t="s">
        <v>383</v>
      </c>
    </row>
    <row r="124" spans="1:3">
      <c r="A124" s="33" t="s">
        <v>478</v>
      </c>
    </row>
    <row r="125" spans="1:3">
      <c r="A125" s="33" t="s">
        <v>479</v>
      </c>
    </row>
    <row r="126" spans="1:3">
      <c r="A126" s="33" t="s">
        <v>480</v>
      </c>
    </row>
    <row r="127" spans="1:3">
      <c r="A127" s="3" t="s">
        <v>481</v>
      </c>
    </row>
    <row r="129" spans="1:3">
      <c r="B129" s="15" t="s">
        <v>482</v>
      </c>
    </row>
    <row r="130" spans="1:3">
      <c r="A130" s="4" t="s">
        <v>483</v>
      </c>
      <c r="B130" s="38">
        <f>IF(B113,0.001*'Input'!B92*B$12/B113,0)</f>
        <v>0</v>
      </c>
      <c r="C130" s="17"/>
    </row>
    <row r="131" spans="1:3">
      <c r="A131" s="4" t="s">
        <v>484</v>
      </c>
      <c r="B131" s="38">
        <f>IF(B114,0.001*'Input'!B93*B$12/B114,0)</f>
        <v>0</v>
      </c>
      <c r="C131" s="17"/>
    </row>
    <row r="132" spans="1:3">
      <c r="A132" s="4" t="s">
        <v>485</v>
      </c>
      <c r="B132" s="38">
        <f>IF(B115,0.001*'Input'!B94*B$12/B115,0)</f>
        <v>0</v>
      </c>
      <c r="C132" s="17"/>
    </row>
    <row r="133" spans="1:3">
      <c r="A133" s="4" t="s">
        <v>486</v>
      </c>
      <c r="B133" s="38">
        <f>IF(B116,0.001*'Input'!B95*B$12/B116,0)</f>
        <v>0</v>
      </c>
      <c r="C133" s="17"/>
    </row>
    <row r="134" spans="1:3">
      <c r="A134" s="4" t="s">
        <v>487</v>
      </c>
      <c r="B134" s="38">
        <f>IF(B117,0.001*'Input'!B96*B$12/B117,0)</f>
        <v>0</v>
      </c>
      <c r="C134" s="17"/>
    </row>
    <row r="135" spans="1:3">
      <c r="A135" s="4" t="s">
        <v>488</v>
      </c>
      <c r="B135" s="38">
        <f>IF(B118,0.001*'Input'!B97*B$12/B118,0)</f>
        <v>0</v>
      </c>
      <c r="C135" s="17"/>
    </row>
    <row r="136" spans="1:3">
      <c r="A136" s="4" t="s">
        <v>489</v>
      </c>
      <c r="B136" s="38">
        <f>IF(B119,0.001*'Input'!B98*B$12/B119,0)</f>
        <v>0</v>
      </c>
      <c r="C136" s="17"/>
    </row>
    <row r="137" spans="1:3">
      <c r="A137" s="4" t="s">
        <v>490</v>
      </c>
      <c r="B137" s="38">
        <f>IF(B120,0.001*'Input'!B99*B$12/B120,0)</f>
        <v>0</v>
      </c>
      <c r="C137" s="17"/>
    </row>
  </sheetData>
  <sheetProtection sheet="1" objects="1" scenarios="1"/>
  <hyperlinks>
    <hyperlink ref="A6" location="'Input'!B59" display="x1 = 1010. Rate of return (in Financial and general assumptions)"/>
    <hyperlink ref="A7" location="'Input'!C59" display="x2 = 1010. Annualisation period (years) (in Financial and general assumptions)"/>
    <hyperlink ref="A8" location="'Input'!F59" display="x3 = 1010. Days in the charging year (in Financial and general assumptions)"/>
    <hyperlink ref="A16" location="'Input'!B155" display="x1 = 1032. Loss adjustment factors to transmission"/>
    <hyperlink ref="A25" location="'DRM'!B20" display="x1 = 2102. Loss adjustment factor to transmission for each core level"/>
    <hyperlink ref="A26" location="'DRM'!B30" display="x2 = Loss adjustment factor to transmission for network level exit (in Loss adjustment factors)"/>
    <hyperlink ref="A42" location="'Input'!B69" display="x1 = 1017. Diversity allowance between top and bottom of network level"/>
    <hyperlink ref="A43" location="'DRM'!C47" display="x2 = Coincidence to system peak at level exit (in Diversity calculations)"/>
    <hyperlink ref="A59" location="'Input'!B86" display="x1 = 1019. Network model GSP peak demand (MW)"/>
    <hyperlink ref="A60" location="'DRM'!B47" display="x2 = 2104. Coincidence to GSP peak at level exit (in Diversity calculations)"/>
    <hyperlink ref="A74" location="'DRM'!B63" display="x1 = 2105. Network model total maximum demand at substation (MW)"/>
    <hyperlink ref="A75" location="'DRM'!C47" display="x2 = 2104. Coincidence to system peak at level exit (in Diversity calculations)"/>
    <hyperlink ref="A76" location="'DRM'!B30" display="x3 = 2103. Loss adjustment factor to transmission for network level exit (in Loss adjustment factors)"/>
    <hyperlink ref="A90" location="'Input'!B81" display="x1 = 1018. Proportion of relevant load going through 132kV/HV direct transformation"/>
    <hyperlink ref="A91" location="'LAFs'!B130" display="x2 = 2006. Proportion going through 132kV/EHV"/>
    <hyperlink ref="A92" location="'LAFs'!B138" display="x3 = 2007. Proportion going through EHV"/>
    <hyperlink ref="A93" location="'LAFs'!B146" display="x4 = 2008. Proportion going through EHV/HV"/>
    <hyperlink ref="A108" location="'DRM'!B79" display="x1 = 2106. Network model contribution to system maximum load measured at network level exit (MW)"/>
    <hyperlink ref="A109" location="'DRM'!B97" display="x2 = 2107. Rerouteing matrix for DRM network levels"/>
    <hyperlink ref="A124" location="'DRM'!B112" display="x1 = 2108. GSP simultaneous maximum load assumed through each network level (MW)"/>
    <hyperlink ref="A125" location="'Input'!B91" display="x2 = 1020. Gross asset cost by network level (£)"/>
    <hyperlink ref="A126" location="'DRM'!B11" display="x3 = 2101. Annuity rate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24.7109375" customWidth="1"/>
  </cols>
  <sheetData>
    <row r="1" spans="1:3" ht="21" customHeight="1">
      <c r="A1" s="1" t="str">
        <f>"Service models"&amp;" for "&amp;'Input'!B7&amp;" in "&amp;'Input'!C7&amp;" ("&amp;'Input'!D7&amp;")"</f>
        <v>Not calculated: open in spreadsheet app and allow calculations</v>
      </c>
    </row>
    <row r="2" spans="1:3">
      <c r="A2" s="3" t="s">
        <v>491</v>
      </c>
    </row>
    <row r="4" spans="1:3" ht="21" customHeight="1">
      <c r="A4" s="1" t="s">
        <v>492</v>
      </c>
    </row>
    <row r="5" spans="1:3">
      <c r="A5" s="3" t="s">
        <v>383</v>
      </c>
    </row>
    <row r="6" spans="1:3">
      <c r="A6" s="33" t="s">
        <v>493</v>
      </c>
    </row>
    <row r="7" spans="1:3">
      <c r="A7" s="33" t="s">
        <v>494</v>
      </c>
    </row>
    <row r="8" spans="1:3">
      <c r="A8" s="3" t="s">
        <v>396</v>
      </c>
    </row>
    <row r="10" spans="1:3">
      <c r="B10" s="15" t="s">
        <v>495</v>
      </c>
    </row>
    <row r="11" spans="1:3">
      <c r="A11" s="4" t="s">
        <v>185</v>
      </c>
      <c r="B11" s="43">
        <f>SUMPRODUCT('Input'!$B114:$I114,'Input'!$B$104:$I$104)</f>
        <v>0</v>
      </c>
      <c r="C11" s="17"/>
    </row>
    <row r="12" spans="1:3">
      <c r="A12" s="4" t="s">
        <v>186</v>
      </c>
      <c r="B12" s="43">
        <f>SUMPRODUCT('Input'!$B115:$I115,'Input'!$B$104:$I$104)</f>
        <v>0</v>
      </c>
      <c r="C12" s="17"/>
    </row>
    <row r="13" spans="1:3">
      <c r="A13" s="4" t="s">
        <v>187</v>
      </c>
      <c r="B13" s="43">
        <f>SUMPRODUCT('Input'!$B116:$I116,'Input'!$B$104:$I$104)</f>
        <v>0</v>
      </c>
      <c r="C13" s="17"/>
    </row>
    <row r="14" spans="1:3">
      <c r="A14" s="4" t="s">
        <v>188</v>
      </c>
      <c r="B14" s="43">
        <f>SUMPRODUCT('Input'!$B117:$I117,'Input'!$B$104:$I$104)</f>
        <v>0</v>
      </c>
      <c r="C14" s="17"/>
    </row>
    <row r="15" spans="1:3">
      <c r="A15" s="4" t="s">
        <v>189</v>
      </c>
      <c r="B15" s="43">
        <f>SUMPRODUCT('Input'!$B118:$I118,'Input'!$B$104:$I$104)</f>
        <v>0</v>
      </c>
      <c r="C15" s="17"/>
    </row>
    <row r="16" spans="1:3">
      <c r="A16" s="4" t="s">
        <v>190</v>
      </c>
      <c r="B16" s="43">
        <f>SUMPRODUCT('Input'!$B119:$I119,'Input'!$B$104:$I$104)</f>
        <v>0</v>
      </c>
      <c r="C16" s="17"/>
    </row>
    <row r="17" spans="1:3">
      <c r="A17" s="4" t="s">
        <v>191</v>
      </c>
      <c r="B17" s="43">
        <f>SUMPRODUCT('Input'!$B120:$I120,'Input'!$B$104:$I$104)</f>
        <v>0</v>
      </c>
      <c r="C17" s="17"/>
    </row>
    <row r="18" spans="1:3">
      <c r="A18" s="4" t="s">
        <v>192</v>
      </c>
      <c r="B18" s="43">
        <f>SUMPRODUCT('Input'!$B121:$I121,'Input'!$B$104:$I$104)</f>
        <v>0</v>
      </c>
      <c r="C18" s="17"/>
    </row>
    <row r="19" spans="1:3">
      <c r="A19" s="4" t="s">
        <v>193</v>
      </c>
      <c r="B19" s="43">
        <f>SUMPRODUCT('Input'!$B122:$I122,'Input'!$B$104:$I$104)</f>
        <v>0</v>
      </c>
      <c r="C19" s="17"/>
    </row>
    <row r="20" spans="1:3">
      <c r="A20" s="4" t="s">
        <v>194</v>
      </c>
      <c r="B20" s="43">
        <f>SUMPRODUCT('Input'!$B123:$I123,'Input'!$B$104:$I$104)</f>
        <v>0</v>
      </c>
      <c r="C20" s="17"/>
    </row>
    <row r="21" spans="1:3">
      <c r="A21" s="4" t="s">
        <v>195</v>
      </c>
      <c r="B21" s="43">
        <f>SUMPRODUCT('Input'!$B124:$I124,'Input'!$B$104:$I$104)</f>
        <v>0</v>
      </c>
      <c r="C21" s="17"/>
    </row>
    <row r="22" spans="1:3">
      <c r="A22" s="4" t="s">
        <v>196</v>
      </c>
      <c r="B22" s="43">
        <f>SUMPRODUCT('Input'!$B125:$I125,'Input'!$B$104:$I$104)</f>
        <v>0</v>
      </c>
      <c r="C22" s="17"/>
    </row>
    <row r="23" spans="1:3">
      <c r="A23" s="4" t="s">
        <v>197</v>
      </c>
      <c r="B23" s="43">
        <f>SUMPRODUCT('Input'!$B126:$I126,'Input'!$B$104:$I$104)</f>
        <v>0</v>
      </c>
      <c r="C23" s="17"/>
    </row>
    <row r="24" spans="1:3">
      <c r="A24" s="4" t="s">
        <v>198</v>
      </c>
      <c r="B24" s="43">
        <f>SUMPRODUCT('Input'!$B127:$I127,'Input'!$B$104:$I$104)</f>
        <v>0</v>
      </c>
      <c r="C24" s="17"/>
    </row>
    <row r="25" spans="1:3">
      <c r="A25" s="4" t="s">
        <v>199</v>
      </c>
      <c r="B25" s="43">
        <f>SUMPRODUCT('Input'!$B128:$I128,'Input'!$B$104:$I$104)</f>
        <v>0</v>
      </c>
      <c r="C25" s="17"/>
    </row>
    <row r="26" spans="1:3">
      <c r="A26" s="4" t="s">
        <v>200</v>
      </c>
      <c r="B26" s="43">
        <f>SUMPRODUCT('Input'!$B129:$I129,'Input'!$B$104:$I$104)</f>
        <v>0</v>
      </c>
      <c r="C26" s="17"/>
    </row>
    <row r="27" spans="1:3">
      <c r="A27" s="4" t="s">
        <v>201</v>
      </c>
      <c r="B27" s="43">
        <f>SUMPRODUCT('Input'!$B130:$I130,'Input'!$B$104:$I$104)</f>
        <v>0</v>
      </c>
      <c r="C27" s="17"/>
    </row>
    <row r="28" spans="1:3">
      <c r="A28" s="4" t="s">
        <v>202</v>
      </c>
      <c r="B28" s="43">
        <f>SUMPRODUCT('Input'!$B131:$I131,'Input'!$B$104:$I$104)</f>
        <v>0</v>
      </c>
      <c r="C28" s="17"/>
    </row>
    <row r="29" spans="1:3">
      <c r="A29" s="4" t="s">
        <v>203</v>
      </c>
      <c r="B29" s="43">
        <f>SUMPRODUCT('Input'!$B132:$I132,'Input'!$B$104:$I$104)</f>
        <v>0</v>
      </c>
      <c r="C29" s="17"/>
    </row>
    <row r="30" spans="1:3">
      <c r="A30" s="4" t="s">
        <v>204</v>
      </c>
      <c r="B30" s="43">
        <f>SUMPRODUCT('Input'!$B133:$I133,'Input'!$B$104:$I$104)</f>
        <v>0</v>
      </c>
      <c r="C30" s="17"/>
    </row>
    <row r="32" spans="1:3" ht="21" customHeight="1">
      <c r="A32" s="1" t="s">
        <v>496</v>
      </c>
    </row>
    <row r="33" spans="1:3">
      <c r="A33" s="3" t="s">
        <v>383</v>
      </c>
    </row>
    <row r="34" spans="1:3">
      <c r="A34" s="33" t="s">
        <v>497</v>
      </c>
    </row>
    <row r="35" spans="1:3">
      <c r="A35" s="33" t="s">
        <v>494</v>
      </c>
    </row>
    <row r="36" spans="1:3">
      <c r="A36" s="3" t="s">
        <v>396</v>
      </c>
    </row>
    <row r="38" spans="1:3">
      <c r="B38" s="15" t="s">
        <v>495</v>
      </c>
    </row>
    <row r="39" spans="1:3">
      <c r="A39" s="4" t="s">
        <v>498</v>
      </c>
      <c r="B39" s="43">
        <f>SUMPRODUCT('Input'!$B140:$I140,'Input'!$B$104:$I$104)</f>
        <v>0</v>
      </c>
      <c r="C39" s="17"/>
    </row>
    <row r="41" spans="1:3" ht="21" customHeight="1">
      <c r="A41" s="1" t="s">
        <v>499</v>
      </c>
    </row>
    <row r="42" spans="1:3">
      <c r="A42" s="3" t="s">
        <v>383</v>
      </c>
    </row>
    <row r="43" spans="1:3">
      <c r="A43" s="33" t="s">
        <v>500</v>
      </c>
    </row>
    <row r="44" spans="1:3">
      <c r="A44" s="33" t="s">
        <v>501</v>
      </c>
    </row>
    <row r="45" spans="1:3">
      <c r="A45" s="33" t="s">
        <v>480</v>
      </c>
    </row>
    <row r="46" spans="1:3">
      <c r="A46" s="3" t="s">
        <v>502</v>
      </c>
    </row>
    <row r="48" spans="1:3">
      <c r="B48" s="15" t="s">
        <v>495</v>
      </c>
    </row>
    <row r="49" spans="1:3">
      <c r="A49" s="4" t="s">
        <v>503</v>
      </c>
      <c r="B49" s="38">
        <f>0.1*'Input'!$D60*B39*'DRM'!$B12</f>
        <v>0</v>
      </c>
      <c r="C49" s="17"/>
    </row>
    <row r="51" spans="1:3" ht="21" customHeight="1">
      <c r="A51" s="1" t="s">
        <v>504</v>
      </c>
    </row>
    <row r="52" spans="1:3">
      <c r="A52" s="3" t="s">
        <v>383</v>
      </c>
    </row>
    <row r="53" spans="1:3">
      <c r="A53" s="33" t="s">
        <v>505</v>
      </c>
    </row>
    <row r="54" spans="1:3">
      <c r="A54" s="33" t="s">
        <v>506</v>
      </c>
    </row>
    <row r="55" spans="1:3">
      <c r="A55" s="3" t="s">
        <v>396</v>
      </c>
    </row>
    <row r="57" spans="1:3">
      <c r="B57" s="15" t="s">
        <v>507</v>
      </c>
    </row>
    <row r="58" spans="1:3">
      <c r="A58" s="4" t="s">
        <v>210</v>
      </c>
      <c r="B58" s="43">
        <f>SUMPRODUCT('Input'!$B145:$F145,'Input'!$B$109:$F$109)</f>
        <v>0</v>
      </c>
      <c r="C58" s="17"/>
    </row>
    <row r="59" spans="1:3">
      <c r="A59" s="4" t="s">
        <v>211</v>
      </c>
      <c r="B59" s="43">
        <f>SUMPRODUCT('Input'!$B146:$F146,'Input'!$B$109:$F$109)</f>
        <v>0</v>
      </c>
      <c r="C59" s="17"/>
    </row>
    <row r="60" spans="1:3">
      <c r="A60" s="4" t="s">
        <v>212</v>
      </c>
      <c r="B60" s="43">
        <f>SUMPRODUCT('Input'!$B147:$F147,'Input'!$B$109:$F$109)</f>
        <v>0</v>
      </c>
      <c r="C60" s="17"/>
    </row>
    <row r="61" spans="1:3">
      <c r="A61" s="4" t="s">
        <v>213</v>
      </c>
      <c r="B61" s="43">
        <f>SUMPRODUCT('Input'!$B148:$F148,'Input'!$B$109:$F$109)</f>
        <v>0</v>
      </c>
      <c r="C61" s="17"/>
    </row>
    <row r="62" spans="1:3">
      <c r="A62" s="4" t="s">
        <v>214</v>
      </c>
      <c r="B62" s="43">
        <f>SUMPRODUCT('Input'!$B149:$F149,'Input'!$B$109:$F$109)</f>
        <v>0</v>
      </c>
      <c r="C62" s="17"/>
    </row>
    <row r="63" spans="1:3">
      <c r="A63" s="4" t="s">
        <v>215</v>
      </c>
      <c r="B63" s="43">
        <f>SUMPRODUCT('Input'!$B150:$F150,'Input'!$B$109:$F$109)</f>
        <v>0</v>
      </c>
      <c r="C63" s="17"/>
    </row>
    <row r="65" spans="1:4" ht="21" customHeight="1">
      <c r="A65" s="1" t="s">
        <v>508</v>
      </c>
    </row>
    <row r="66" spans="1:4">
      <c r="A66" s="3" t="s">
        <v>383</v>
      </c>
    </row>
    <row r="67" spans="1:4">
      <c r="A67" s="33" t="s">
        <v>509</v>
      </c>
    </row>
    <row r="68" spans="1:4">
      <c r="A68" s="33" t="s">
        <v>510</v>
      </c>
    </row>
    <row r="69" spans="1:4">
      <c r="A69" s="3" t="s">
        <v>401</v>
      </c>
    </row>
    <row r="71" spans="1:4">
      <c r="B71" s="15" t="s">
        <v>495</v>
      </c>
      <c r="C71" s="15" t="s">
        <v>507</v>
      </c>
    </row>
    <row r="72" spans="1:4">
      <c r="A72" s="4" t="s">
        <v>185</v>
      </c>
      <c r="B72" s="39">
        <f>$B$11</f>
        <v>0</v>
      </c>
      <c r="C72" s="21"/>
      <c r="D72" s="17"/>
    </row>
    <row r="73" spans="1:4">
      <c r="A73" s="4" t="s">
        <v>186</v>
      </c>
      <c r="B73" s="39">
        <f>$B$12</f>
        <v>0</v>
      </c>
      <c r="C73" s="21"/>
      <c r="D73" s="17"/>
    </row>
    <row r="74" spans="1:4">
      <c r="A74" s="4" t="s">
        <v>231</v>
      </c>
      <c r="B74" s="21"/>
      <c r="C74" s="21"/>
      <c r="D74" s="17"/>
    </row>
    <row r="75" spans="1:4">
      <c r="A75" s="4" t="s">
        <v>187</v>
      </c>
      <c r="B75" s="39">
        <f>$B$13</f>
        <v>0</v>
      </c>
      <c r="C75" s="21"/>
      <c r="D75" s="17"/>
    </row>
    <row r="76" spans="1:4">
      <c r="A76" s="4" t="s">
        <v>188</v>
      </c>
      <c r="B76" s="39">
        <f>$B$14</f>
        <v>0</v>
      </c>
      <c r="C76" s="21"/>
      <c r="D76" s="17"/>
    </row>
    <row r="77" spans="1:4">
      <c r="A77" s="4" t="s">
        <v>232</v>
      </c>
      <c r="B77" s="21"/>
      <c r="C77" s="21"/>
      <c r="D77" s="17"/>
    </row>
    <row r="78" spans="1:4">
      <c r="A78" s="4" t="s">
        <v>189</v>
      </c>
      <c r="B78" s="39">
        <f>$B$15</f>
        <v>0</v>
      </c>
      <c r="C78" s="21"/>
      <c r="D78" s="17"/>
    </row>
    <row r="79" spans="1:4">
      <c r="A79" s="4" t="s">
        <v>190</v>
      </c>
      <c r="B79" s="39">
        <f>$B$16</f>
        <v>0</v>
      </c>
      <c r="C79" s="21"/>
      <c r="D79" s="17"/>
    </row>
    <row r="80" spans="1:4">
      <c r="A80" s="4" t="s">
        <v>210</v>
      </c>
      <c r="B80" s="21"/>
      <c r="C80" s="39">
        <f>$B$58</f>
        <v>0</v>
      </c>
      <c r="D80" s="17"/>
    </row>
    <row r="81" spans="1:4">
      <c r="A81" s="4" t="s">
        <v>191</v>
      </c>
      <c r="B81" s="39">
        <f>$B$17</f>
        <v>0</v>
      </c>
      <c r="C81" s="21"/>
      <c r="D81" s="17"/>
    </row>
    <row r="82" spans="1:4">
      <c r="A82" s="4" t="s">
        <v>192</v>
      </c>
      <c r="B82" s="39">
        <f>$B$18</f>
        <v>0</v>
      </c>
      <c r="C82" s="21"/>
      <c r="D82" s="17"/>
    </row>
    <row r="83" spans="1:4">
      <c r="A83" s="4" t="s">
        <v>193</v>
      </c>
      <c r="B83" s="39">
        <f>$B$19</f>
        <v>0</v>
      </c>
      <c r="C83" s="21"/>
      <c r="D83" s="17"/>
    </row>
    <row r="84" spans="1:4">
      <c r="A84" s="4" t="s">
        <v>194</v>
      </c>
      <c r="B84" s="39">
        <f>$B$20</f>
        <v>0</v>
      </c>
      <c r="C84" s="21"/>
      <c r="D84" s="17"/>
    </row>
    <row r="85" spans="1:4">
      <c r="A85" s="4" t="s">
        <v>211</v>
      </c>
      <c r="B85" s="21"/>
      <c r="C85" s="39">
        <f>$B$59</f>
        <v>0</v>
      </c>
      <c r="D85" s="17"/>
    </row>
    <row r="86" spans="1:4">
      <c r="A86" s="4" t="s">
        <v>233</v>
      </c>
      <c r="B86" s="21"/>
      <c r="C86" s="21"/>
      <c r="D86" s="17"/>
    </row>
    <row r="87" spans="1:4">
      <c r="A87" s="4" t="s">
        <v>234</v>
      </c>
      <c r="B87" s="21"/>
      <c r="C87" s="21"/>
      <c r="D87" s="17"/>
    </row>
    <row r="88" spans="1:4">
      <c r="A88" s="4" t="s">
        <v>235</v>
      </c>
      <c r="B88" s="21"/>
      <c r="C88" s="21"/>
      <c r="D88" s="17"/>
    </row>
    <row r="89" spans="1:4">
      <c r="A89" s="4" t="s">
        <v>236</v>
      </c>
      <c r="B89" s="21"/>
      <c r="C89" s="21"/>
      <c r="D89" s="17"/>
    </row>
    <row r="90" spans="1:4">
      <c r="A90" s="4" t="s">
        <v>237</v>
      </c>
      <c r="B90" s="21"/>
      <c r="C90" s="21"/>
      <c r="D90" s="17"/>
    </row>
    <row r="91" spans="1:4">
      <c r="A91" s="4" t="s">
        <v>195</v>
      </c>
      <c r="B91" s="39">
        <f>$B$21</f>
        <v>0</v>
      </c>
      <c r="C91" s="21"/>
      <c r="D91" s="17"/>
    </row>
    <row r="92" spans="1:4">
      <c r="A92" s="4" t="s">
        <v>196</v>
      </c>
      <c r="B92" s="39">
        <f>$B$22</f>
        <v>0</v>
      </c>
      <c r="C92" s="21"/>
      <c r="D92" s="17"/>
    </row>
    <row r="93" spans="1:4">
      <c r="A93" s="4" t="s">
        <v>197</v>
      </c>
      <c r="B93" s="39">
        <f>$B$23</f>
        <v>0</v>
      </c>
      <c r="C93" s="21"/>
      <c r="D93" s="17"/>
    </row>
    <row r="94" spans="1:4">
      <c r="A94" s="4" t="s">
        <v>198</v>
      </c>
      <c r="B94" s="39">
        <f>$B$24</f>
        <v>0</v>
      </c>
      <c r="C94" s="21"/>
      <c r="D94" s="17"/>
    </row>
    <row r="95" spans="1:4">
      <c r="A95" s="4" t="s">
        <v>199</v>
      </c>
      <c r="B95" s="39">
        <f>$B$25</f>
        <v>0</v>
      </c>
      <c r="C95" s="21"/>
      <c r="D95" s="17"/>
    </row>
    <row r="96" spans="1:4">
      <c r="A96" s="4" t="s">
        <v>200</v>
      </c>
      <c r="B96" s="39">
        <f>$B$26</f>
        <v>0</v>
      </c>
      <c r="C96" s="21"/>
      <c r="D96" s="17"/>
    </row>
    <row r="97" spans="1:4">
      <c r="A97" s="4" t="s">
        <v>201</v>
      </c>
      <c r="B97" s="39">
        <f>$B$27</f>
        <v>0</v>
      </c>
      <c r="C97" s="21"/>
      <c r="D97" s="17"/>
    </row>
    <row r="98" spans="1:4">
      <c r="A98" s="4" t="s">
        <v>202</v>
      </c>
      <c r="B98" s="39">
        <f>$B$28</f>
        <v>0</v>
      </c>
      <c r="C98" s="21"/>
      <c r="D98" s="17"/>
    </row>
    <row r="99" spans="1:4">
      <c r="A99" s="4" t="s">
        <v>203</v>
      </c>
      <c r="B99" s="39">
        <f>$B$29</f>
        <v>0</v>
      </c>
      <c r="C99" s="21"/>
      <c r="D99" s="17"/>
    </row>
    <row r="100" spans="1:4">
      <c r="A100" s="4" t="s">
        <v>204</v>
      </c>
      <c r="B100" s="39">
        <f>$B$30</f>
        <v>0</v>
      </c>
      <c r="C100" s="21"/>
      <c r="D100" s="17"/>
    </row>
    <row r="101" spans="1:4">
      <c r="A101" s="4" t="s">
        <v>212</v>
      </c>
      <c r="B101" s="21"/>
      <c r="C101" s="39">
        <f>$B$60</f>
        <v>0</v>
      </c>
      <c r="D101" s="17"/>
    </row>
    <row r="102" spans="1:4">
      <c r="A102" s="4" t="s">
        <v>213</v>
      </c>
      <c r="B102" s="21"/>
      <c r="C102" s="39">
        <f>$B$61</f>
        <v>0</v>
      </c>
      <c r="D102" s="17"/>
    </row>
    <row r="103" spans="1:4">
      <c r="A103" s="4" t="s">
        <v>214</v>
      </c>
      <c r="B103" s="21"/>
      <c r="C103" s="39">
        <f>$B$62</f>
        <v>0</v>
      </c>
      <c r="D103" s="17"/>
    </row>
    <row r="104" spans="1:4">
      <c r="A104" s="4" t="s">
        <v>215</v>
      </c>
      <c r="B104" s="21"/>
      <c r="C104" s="39">
        <f>$B$63</f>
        <v>0</v>
      </c>
      <c r="D104" s="17"/>
    </row>
    <row r="106" spans="1:4" ht="21" customHeight="1">
      <c r="A106" s="1" t="s">
        <v>511</v>
      </c>
    </row>
    <row r="107" spans="1:4">
      <c r="A107" s="3" t="s">
        <v>383</v>
      </c>
    </row>
    <row r="108" spans="1:4">
      <c r="A108" s="33" t="s">
        <v>512</v>
      </c>
    </row>
    <row r="109" spans="1:4">
      <c r="A109" s="33" t="s">
        <v>513</v>
      </c>
    </row>
    <row r="110" spans="1:4">
      <c r="A110" s="33" t="s">
        <v>480</v>
      </c>
    </row>
    <row r="111" spans="1:4">
      <c r="A111" s="33" t="s">
        <v>514</v>
      </c>
    </row>
    <row r="112" spans="1:4">
      <c r="A112" s="33" t="s">
        <v>515</v>
      </c>
    </row>
    <row r="113" spans="1:5">
      <c r="A113" s="34" t="s">
        <v>386</v>
      </c>
      <c r="B113" s="34" t="s">
        <v>516</v>
      </c>
      <c r="C113" s="34"/>
      <c r="D113" s="34" t="s">
        <v>517</v>
      </c>
    </row>
    <row r="114" spans="1:5">
      <c r="A114" s="34" t="s">
        <v>389</v>
      </c>
      <c r="B114" s="34" t="s">
        <v>518</v>
      </c>
      <c r="C114" s="34"/>
      <c r="D114" s="34" t="s">
        <v>519</v>
      </c>
    </row>
    <row r="116" spans="1:5">
      <c r="B116" s="31" t="s">
        <v>520</v>
      </c>
      <c r="C116" s="31"/>
    </row>
    <row r="117" spans="1:5">
      <c r="B117" s="15" t="s">
        <v>495</v>
      </c>
      <c r="C117" s="15" t="s">
        <v>507</v>
      </c>
      <c r="D117" s="15" t="s">
        <v>521</v>
      </c>
    </row>
    <row r="118" spans="1:5">
      <c r="A118" s="4" t="s">
        <v>185</v>
      </c>
      <c r="B118" s="38">
        <f>100/'Input'!$F$60*B72*'DRM'!$B$12*'Input'!$D$60</f>
        <v>0</v>
      </c>
      <c r="C118" s="38">
        <f>100/'Input'!$F$60*C72*'DRM'!$B$12*'Input'!$D$60</f>
        <v>0</v>
      </c>
      <c r="D118" s="38">
        <f>SUM($B118:$C118)</f>
        <v>0</v>
      </c>
      <c r="E118" s="17"/>
    </row>
    <row r="119" spans="1:5">
      <c r="A119" s="4" t="s">
        <v>186</v>
      </c>
      <c r="B119" s="38">
        <f>100/'Input'!$F$60*B73*'DRM'!$B$12*'Input'!$D$60</f>
        <v>0</v>
      </c>
      <c r="C119" s="38">
        <f>100/'Input'!$F$60*C73*'DRM'!$B$12*'Input'!$D$60</f>
        <v>0</v>
      </c>
      <c r="D119" s="38">
        <f>SUM($B119:$C119)</f>
        <v>0</v>
      </c>
      <c r="E119" s="17"/>
    </row>
    <row r="120" spans="1:5">
      <c r="A120" s="4" t="s">
        <v>231</v>
      </c>
      <c r="B120" s="38">
        <f>100/'Input'!$F$60*B74*'DRM'!$B$12*'Input'!$D$60</f>
        <v>0</v>
      </c>
      <c r="C120" s="38">
        <f>100/'Input'!$F$60*C74*'DRM'!$B$12*'Input'!$D$60</f>
        <v>0</v>
      </c>
      <c r="D120" s="38">
        <f>SUM($B120:$C120)</f>
        <v>0</v>
      </c>
      <c r="E120" s="17"/>
    </row>
    <row r="121" spans="1:5">
      <c r="A121" s="4" t="s">
        <v>187</v>
      </c>
      <c r="B121" s="38">
        <f>100/'Input'!$F$60*B75*'DRM'!$B$12*'Input'!$D$60</f>
        <v>0</v>
      </c>
      <c r="C121" s="38">
        <f>100/'Input'!$F$60*C75*'DRM'!$B$12*'Input'!$D$60</f>
        <v>0</v>
      </c>
      <c r="D121" s="38">
        <f>SUM($B121:$C121)</f>
        <v>0</v>
      </c>
      <c r="E121" s="17"/>
    </row>
    <row r="122" spans="1:5">
      <c r="A122" s="4" t="s">
        <v>188</v>
      </c>
      <c r="B122" s="38">
        <f>100/'Input'!$F$60*B76*'DRM'!$B$12*'Input'!$D$60</f>
        <v>0</v>
      </c>
      <c r="C122" s="38">
        <f>100/'Input'!$F$60*C76*'DRM'!$B$12*'Input'!$D$60</f>
        <v>0</v>
      </c>
      <c r="D122" s="38">
        <f>SUM($B122:$C122)</f>
        <v>0</v>
      </c>
      <c r="E122" s="17"/>
    </row>
    <row r="123" spans="1:5">
      <c r="A123" s="4" t="s">
        <v>232</v>
      </c>
      <c r="B123" s="38">
        <f>100/'Input'!$F$60*B77*'DRM'!$B$12*'Input'!$D$60</f>
        <v>0</v>
      </c>
      <c r="C123" s="38">
        <f>100/'Input'!$F$60*C77*'DRM'!$B$12*'Input'!$D$60</f>
        <v>0</v>
      </c>
      <c r="D123" s="38">
        <f>SUM($B123:$C123)</f>
        <v>0</v>
      </c>
      <c r="E123" s="17"/>
    </row>
    <row r="124" spans="1:5">
      <c r="A124" s="4" t="s">
        <v>189</v>
      </c>
      <c r="B124" s="38">
        <f>100/'Input'!$F$60*B78*'DRM'!$B$12*'Input'!$D$60</f>
        <v>0</v>
      </c>
      <c r="C124" s="38">
        <f>100/'Input'!$F$60*C78*'DRM'!$B$12*'Input'!$D$60</f>
        <v>0</v>
      </c>
      <c r="D124" s="38">
        <f>SUM($B124:$C124)</f>
        <v>0</v>
      </c>
      <c r="E124" s="17"/>
    </row>
    <row r="125" spans="1:5">
      <c r="A125" s="4" t="s">
        <v>190</v>
      </c>
      <c r="B125" s="38">
        <f>100/'Input'!$F$60*B79*'DRM'!$B$12*'Input'!$D$60</f>
        <v>0</v>
      </c>
      <c r="C125" s="38">
        <f>100/'Input'!$F$60*C79*'DRM'!$B$12*'Input'!$D$60</f>
        <v>0</v>
      </c>
      <c r="D125" s="38">
        <f>SUM($B125:$C125)</f>
        <v>0</v>
      </c>
      <c r="E125" s="17"/>
    </row>
    <row r="126" spans="1:5">
      <c r="A126" s="4" t="s">
        <v>210</v>
      </c>
      <c r="B126" s="38">
        <f>100/'Input'!$F$60*B80*'DRM'!$B$12*'Input'!$D$60</f>
        <v>0</v>
      </c>
      <c r="C126" s="38">
        <f>100/'Input'!$F$60*C80*'DRM'!$B$12*'Input'!$D$60</f>
        <v>0</v>
      </c>
      <c r="D126" s="38">
        <f>SUM($B126:$C126)</f>
        <v>0</v>
      </c>
      <c r="E126" s="17"/>
    </row>
    <row r="127" spans="1:5">
      <c r="A127" s="4" t="s">
        <v>191</v>
      </c>
      <c r="B127" s="38">
        <f>100/'Input'!$F$60*B81*'DRM'!$B$12*'Input'!$D$60</f>
        <v>0</v>
      </c>
      <c r="C127" s="38">
        <f>100/'Input'!$F$60*C81*'DRM'!$B$12*'Input'!$D$60</f>
        <v>0</v>
      </c>
      <c r="D127" s="38">
        <f>SUM($B127:$C127)</f>
        <v>0</v>
      </c>
      <c r="E127" s="17"/>
    </row>
    <row r="128" spans="1:5">
      <c r="A128" s="4" t="s">
        <v>192</v>
      </c>
      <c r="B128" s="38">
        <f>100/'Input'!$F$60*B82*'DRM'!$B$12*'Input'!$D$60</f>
        <v>0</v>
      </c>
      <c r="C128" s="38">
        <f>100/'Input'!$F$60*C82*'DRM'!$B$12*'Input'!$D$60</f>
        <v>0</v>
      </c>
      <c r="D128" s="38">
        <f>SUM($B128:$C128)</f>
        <v>0</v>
      </c>
      <c r="E128" s="17"/>
    </row>
    <row r="129" spans="1:5">
      <c r="A129" s="4" t="s">
        <v>193</v>
      </c>
      <c r="B129" s="38">
        <f>100/'Input'!$F$60*B83*'DRM'!$B$12*'Input'!$D$60</f>
        <v>0</v>
      </c>
      <c r="C129" s="38">
        <f>100/'Input'!$F$60*C83*'DRM'!$B$12*'Input'!$D$60</f>
        <v>0</v>
      </c>
      <c r="D129" s="38">
        <f>SUM($B129:$C129)</f>
        <v>0</v>
      </c>
      <c r="E129" s="17"/>
    </row>
    <row r="130" spans="1:5">
      <c r="A130" s="4" t="s">
        <v>194</v>
      </c>
      <c r="B130" s="38">
        <f>100/'Input'!$F$60*B84*'DRM'!$B$12*'Input'!$D$60</f>
        <v>0</v>
      </c>
      <c r="C130" s="38">
        <f>100/'Input'!$F$60*C84*'DRM'!$B$12*'Input'!$D$60</f>
        <v>0</v>
      </c>
      <c r="D130" s="38">
        <f>SUM($B130:$C130)</f>
        <v>0</v>
      </c>
      <c r="E130" s="17"/>
    </row>
    <row r="131" spans="1:5">
      <c r="A131" s="4" t="s">
        <v>211</v>
      </c>
      <c r="B131" s="38">
        <f>100/'Input'!$F$60*B85*'DRM'!$B$12*'Input'!$D$60</f>
        <v>0</v>
      </c>
      <c r="C131" s="38">
        <f>100/'Input'!$F$60*C85*'DRM'!$B$12*'Input'!$D$60</f>
        <v>0</v>
      </c>
      <c r="D131" s="38">
        <f>SUM($B131:$C131)</f>
        <v>0</v>
      </c>
      <c r="E131" s="17"/>
    </row>
    <row r="132" spans="1:5">
      <c r="A132" s="4" t="s">
        <v>233</v>
      </c>
      <c r="B132" s="38">
        <f>100/'Input'!$F$60*B86*'DRM'!$B$12*'Input'!$D$60</f>
        <v>0</v>
      </c>
      <c r="C132" s="38">
        <f>100/'Input'!$F$60*C86*'DRM'!$B$12*'Input'!$D$60</f>
        <v>0</v>
      </c>
      <c r="D132" s="38">
        <f>SUM($B132:$C132)</f>
        <v>0</v>
      </c>
      <c r="E132" s="17"/>
    </row>
    <row r="133" spans="1:5">
      <c r="A133" s="4" t="s">
        <v>234</v>
      </c>
      <c r="B133" s="38">
        <f>100/'Input'!$F$60*B87*'DRM'!$B$12*'Input'!$D$60</f>
        <v>0</v>
      </c>
      <c r="C133" s="38">
        <f>100/'Input'!$F$60*C87*'DRM'!$B$12*'Input'!$D$60</f>
        <v>0</v>
      </c>
      <c r="D133" s="38">
        <f>SUM($B133:$C133)</f>
        <v>0</v>
      </c>
      <c r="E133" s="17"/>
    </row>
    <row r="134" spans="1:5">
      <c r="A134" s="4" t="s">
        <v>235</v>
      </c>
      <c r="B134" s="38">
        <f>100/'Input'!$F$60*B88*'DRM'!$B$12*'Input'!$D$60</f>
        <v>0</v>
      </c>
      <c r="C134" s="38">
        <f>100/'Input'!$F$60*C88*'DRM'!$B$12*'Input'!$D$60</f>
        <v>0</v>
      </c>
      <c r="D134" s="38">
        <f>SUM($B134:$C134)</f>
        <v>0</v>
      </c>
      <c r="E134" s="17"/>
    </row>
    <row r="135" spans="1:5">
      <c r="A135" s="4" t="s">
        <v>236</v>
      </c>
      <c r="B135" s="38">
        <f>100/'Input'!$F$60*B89*'DRM'!$B$12*'Input'!$D$60</f>
        <v>0</v>
      </c>
      <c r="C135" s="38">
        <f>100/'Input'!$F$60*C89*'DRM'!$B$12*'Input'!$D$60</f>
        <v>0</v>
      </c>
      <c r="D135" s="38">
        <f>SUM($B135:$C135)</f>
        <v>0</v>
      </c>
      <c r="E135" s="17"/>
    </row>
    <row r="136" spans="1:5">
      <c r="A136" s="4" t="s">
        <v>237</v>
      </c>
      <c r="B136" s="38">
        <f>100/'Input'!$F$60*B90*'DRM'!$B$12*'Input'!$D$60</f>
        <v>0</v>
      </c>
      <c r="C136" s="38">
        <f>100/'Input'!$F$60*C90*'DRM'!$B$12*'Input'!$D$60</f>
        <v>0</v>
      </c>
      <c r="D136" s="38">
        <f>SUM($B136:$C136)</f>
        <v>0</v>
      </c>
      <c r="E136" s="17"/>
    </row>
    <row r="137" spans="1:5">
      <c r="A137" s="4" t="s">
        <v>195</v>
      </c>
      <c r="B137" s="38">
        <f>100/'Input'!$F$60*B91*'DRM'!$B$12*'Input'!$D$60</f>
        <v>0</v>
      </c>
      <c r="C137" s="38">
        <f>100/'Input'!$F$60*C91*'DRM'!$B$12*'Input'!$D$60</f>
        <v>0</v>
      </c>
      <c r="D137" s="38">
        <f>SUM($B137:$C137)</f>
        <v>0</v>
      </c>
      <c r="E137" s="17"/>
    </row>
    <row r="138" spans="1:5">
      <c r="A138" s="4" t="s">
        <v>196</v>
      </c>
      <c r="B138" s="38">
        <f>100/'Input'!$F$60*B92*'DRM'!$B$12*'Input'!$D$60</f>
        <v>0</v>
      </c>
      <c r="C138" s="38">
        <f>100/'Input'!$F$60*C92*'DRM'!$B$12*'Input'!$D$60</f>
        <v>0</v>
      </c>
      <c r="D138" s="38">
        <f>SUM($B138:$C138)</f>
        <v>0</v>
      </c>
      <c r="E138" s="17"/>
    </row>
    <row r="139" spans="1:5">
      <c r="A139" s="4" t="s">
        <v>197</v>
      </c>
      <c r="B139" s="38">
        <f>100/'Input'!$F$60*B93*'DRM'!$B$12*'Input'!$D$60</f>
        <v>0</v>
      </c>
      <c r="C139" s="38">
        <f>100/'Input'!$F$60*C93*'DRM'!$B$12*'Input'!$D$60</f>
        <v>0</v>
      </c>
      <c r="D139" s="38">
        <f>SUM($B139:$C139)</f>
        <v>0</v>
      </c>
      <c r="E139" s="17"/>
    </row>
    <row r="140" spans="1:5">
      <c r="A140" s="4" t="s">
        <v>198</v>
      </c>
      <c r="B140" s="38">
        <f>100/'Input'!$F$60*B94*'DRM'!$B$12*'Input'!$D$60</f>
        <v>0</v>
      </c>
      <c r="C140" s="38">
        <f>100/'Input'!$F$60*C94*'DRM'!$B$12*'Input'!$D$60</f>
        <v>0</v>
      </c>
      <c r="D140" s="38">
        <f>SUM($B140:$C140)</f>
        <v>0</v>
      </c>
      <c r="E140" s="17"/>
    </row>
    <row r="141" spans="1:5">
      <c r="A141" s="4" t="s">
        <v>199</v>
      </c>
      <c r="B141" s="38">
        <f>100/'Input'!$F$60*B95*'DRM'!$B$12*'Input'!$D$60</f>
        <v>0</v>
      </c>
      <c r="C141" s="38">
        <f>100/'Input'!$F$60*C95*'DRM'!$B$12*'Input'!$D$60</f>
        <v>0</v>
      </c>
      <c r="D141" s="38">
        <f>SUM($B141:$C141)</f>
        <v>0</v>
      </c>
      <c r="E141" s="17"/>
    </row>
    <row r="142" spans="1:5">
      <c r="A142" s="4" t="s">
        <v>200</v>
      </c>
      <c r="B142" s="38">
        <f>100/'Input'!$F$60*B96*'DRM'!$B$12*'Input'!$D$60</f>
        <v>0</v>
      </c>
      <c r="C142" s="38">
        <f>100/'Input'!$F$60*C96*'DRM'!$B$12*'Input'!$D$60</f>
        <v>0</v>
      </c>
      <c r="D142" s="38">
        <f>SUM($B142:$C142)</f>
        <v>0</v>
      </c>
      <c r="E142" s="17"/>
    </row>
    <row r="143" spans="1:5">
      <c r="A143" s="4" t="s">
        <v>201</v>
      </c>
      <c r="B143" s="38">
        <f>100/'Input'!$F$60*B97*'DRM'!$B$12*'Input'!$D$60</f>
        <v>0</v>
      </c>
      <c r="C143" s="38">
        <f>100/'Input'!$F$60*C97*'DRM'!$B$12*'Input'!$D$60</f>
        <v>0</v>
      </c>
      <c r="D143" s="38">
        <f>SUM($B143:$C143)</f>
        <v>0</v>
      </c>
      <c r="E143" s="17"/>
    </row>
    <row r="144" spans="1:5">
      <c r="A144" s="4" t="s">
        <v>202</v>
      </c>
      <c r="B144" s="38">
        <f>100/'Input'!$F$60*B98*'DRM'!$B$12*'Input'!$D$60</f>
        <v>0</v>
      </c>
      <c r="C144" s="38">
        <f>100/'Input'!$F$60*C98*'DRM'!$B$12*'Input'!$D$60</f>
        <v>0</v>
      </c>
      <c r="D144" s="38">
        <f>SUM($B144:$C144)</f>
        <v>0</v>
      </c>
      <c r="E144" s="17"/>
    </row>
    <row r="145" spans="1:5">
      <c r="A145" s="4" t="s">
        <v>203</v>
      </c>
      <c r="B145" s="38">
        <f>100/'Input'!$F$60*B99*'DRM'!$B$12*'Input'!$D$60</f>
        <v>0</v>
      </c>
      <c r="C145" s="38">
        <f>100/'Input'!$F$60*C99*'DRM'!$B$12*'Input'!$D$60</f>
        <v>0</v>
      </c>
      <c r="D145" s="38">
        <f>SUM($B145:$C145)</f>
        <v>0</v>
      </c>
      <c r="E145" s="17"/>
    </row>
    <row r="146" spans="1:5">
      <c r="A146" s="4" t="s">
        <v>204</v>
      </c>
      <c r="B146" s="38">
        <f>100/'Input'!$F$60*B100*'DRM'!$B$12*'Input'!$D$60</f>
        <v>0</v>
      </c>
      <c r="C146" s="38">
        <f>100/'Input'!$F$60*C100*'DRM'!$B$12*'Input'!$D$60</f>
        <v>0</v>
      </c>
      <c r="D146" s="38">
        <f>SUM($B146:$C146)</f>
        <v>0</v>
      </c>
      <c r="E146" s="17"/>
    </row>
    <row r="147" spans="1:5">
      <c r="A147" s="4" t="s">
        <v>212</v>
      </c>
      <c r="B147" s="38">
        <f>100/'Input'!$F$60*B101*'DRM'!$B$12*'Input'!$D$60</f>
        <v>0</v>
      </c>
      <c r="C147" s="38">
        <f>100/'Input'!$F$60*C101*'DRM'!$B$12*'Input'!$D$60</f>
        <v>0</v>
      </c>
      <c r="D147" s="38">
        <f>SUM($B147:$C147)</f>
        <v>0</v>
      </c>
      <c r="E147" s="17"/>
    </row>
    <row r="148" spans="1:5">
      <c r="A148" s="4" t="s">
        <v>213</v>
      </c>
      <c r="B148" s="38">
        <f>100/'Input'!$F$60*B102*'DRM'!$B$12*'Input'!$D$60</f>
        <v>0</v>
      </c>
      <c r="C148" s="38">
        <f>100/'Input'!$F$60*C102*'DRM'!$B$12*'Input'!$D$60</f>
        <v>0</v>
      </c>
      <c r="D148" s="38">
        <f>SUM($B148:$C148)</f>
        <v>0</v>
      </c>
      <c r="E148" s="17"/>
    </row>
    <row r="149" spans="1:5">
      <c r="A149" s="4" t="s">
        <v>214</v>
      </c>
      <c r="B149" s="38">
        <f>100/'Input'!$F$60*B103*'DRM'!$B$12*'Input'!$D$60</f>
        <v>0</v>
      </c>
      <c r="C149" s="38">
        <f>100/'Input'!$F$60*C103*'DRM'!$B$12*'Input'!$D$60</f>
        <v>0</v>
      </c>
      <c r="D149" s="38">
        <f>SUM($B149:$C149)</f>
        <v>0</v>
      </c>
      <c r="E149" s="17"/>
    </row>
    <row r="150" spans="1:5">
      <c r="A150" s="4" t="s">
        <v>215</v>
      </c>
      <c r="B150" s="38">
        <f>100/'Input'!$F$60*B104*'DRM'!$B$12*'Input'!$D$60</f>
        <v>0</v>
      </c>
      <c r="C150" s="38">
        <f>100/'Input'!$F$60*C104*'DRM'!$B$12*'Input'!$D$60</f>
        <v>0</v>
      </c>
      <c r="D150" s="38">
        <f>SUM($B150:$C150)</f>
        <v>0</v>
      </c>
      <c r="E150" s="17"/>
    </row>
  </sheetData>
  <sheetProtection sheet="1" objects="1" scenarios="1"/>
  <hyperlinks>
    <hyperlink ref="A6" location="'Input'!B113" display="x1 = 1025. Matrix of applicability of LV service models to tariffs with fixed charges"/>
    <hyperlink ref="A7" location="'Input'!B103" display="x2 = 1022. LV service model asset cost (£)"/>
    <hyperlink ref="A34" location="'Input'!B139" display="x1 = 1026. Matrix of applicability of LV service models to unmetered tariffs"/>
    <hyperlink ref="A35" location="'Input'!B103" display="x2 = 1022. LV service model asset cost (£)"/>
    <hyperlink ref="A43" location="'Input'!D59" display="x1 = 1010. Annuity proportion for customer-contributed assets (in Financial and general assumptions)"/>
    <hyperlink ref="A44" location="'SM'!B38" display="x2 = 2202. LV unmetered service model assets £/(MWh/year)"/>
    <hyperlink ref="A45" location="'DRM'!B11" display="x3 = 2101. Annuity rate"/>
    <hyperlink ref="A53" location="'Input'!B144" display="x1 = 1028. Matrix of applicability of HV service models to tariffs with fixed charges"/>
    <hyperlink ref="A54" location="'Input'!B108" display="x2 = 1023. HV service model asset cost (£)"/>
    <hyperlink ref="A67" location="'SM'!B10" display="x1 = 2201. Asset £/customer from LV service models"/>
    <hyperlink ref="A68" location="'SM'!B57" display="x2 = 2204. Asset £/customer from HV service models"/>
    <hyperlink ref="A108" location="'Input'!F59" display="x1 = 1010. Days in the charging year (in Financial and general assumptions)"/>
    <hyperlink ref="A109" location="'SM'!B71" display="x2 = 2205. Service model assets by tariff (£)"/>
    <hyperlink ref="A110" location="'DRM'!B11" display="x3 = 2101. Annuity rate"/>
    <hyperlink ref="A111" location="'Input'!D59" display="x4 = 1010. Annuity proportion for customer-contributed assets (in Financial and general assumptions)"/>
    <hyperlink ref="A112" location="'SM'!B117" display="x5 = Service model p/MPAN/day charge (in Replacement annuities for service model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 ht="21" customHeight="1">
      <c r="A1" s="1" t="str">
        <f>"Load characteristics"&amp;" for "&amp;'Input'!B7&amp;" in "&amp;'Input'!C7&amp;" ("&amp;'Input'!D7&amp;")"</f>
        <v>Not calculated: open in spreadsheet app and allow calculations</v>
      </c>
    </row>
    <row r="2" spans="1:1">
      <c r="A2" s="3" t="s">
        <v>522</v>
      </c>
    </row>
    <row r="3" spans="1:1">
      <c r="A3" s="3"/>
    </row>
    <row r="4" spans="1:1">
      <c r="A4" s="3" t="s">
        <v>523</v>
      </c>
    </row>
    <row r="5" spans="1:1">
      <c r="A5" s="3" t="s">
        <v>524</v>
      </c>
    </row>
    <row r="6" spans="1:1">
      <c r="A6" s="3"/>
    </row>
    <row r="7" spans="1:1">
      <c r="A7" s="3" t="s">
        <v>525</v>
      </c>
    </row>
    <row r="8" spans="1:1">
      <c r="A8" s="3" t="s">
        <v>526</v>
      </c>
    </row>
    <row r="9" spans="1:1">
      <c r="A9" s="3" t="s">
        <v>527</v>
      </c>
    </row>
    <row r="10" spans="1:1">
      <c r="A10" s="3" t="s">
        <v>528</v>
      </c>
    </row>
    <row r="12" spans="1:1" ht="21" customHeight="1">
      <c r="A12" s="1" t="s">
        <v>529</v>
      </c>
    </row>
    <row r="13" spans="1:1">
      <c r="A13" s="3" t="s">
        <v>383</v>
      </c>
    </row>
    <row r="14" spans="1:1">
      <c r="A14" s="33" t="s">
        <v>530</v>
      </c>
    </row>
    <row r="15" spans="1:1">
      <c r="A15" s="33" t="s">
        <v>531</v>
      </c>
    </row>
    <row r="16" spans="1:1">
      <c r="A16" s="3" t="s">
        <v>463</v>
      </c>
    </row>
    <row r="18" spans="1:3">
      <c r="B18" s="15" t="s">
        <v>532</v>
      </c>
    </row>
    <row r="19" spans="1:3">
      <c r="A19" s="4" t="s">
        <v>185</v>
      </c>
      <c r="B19" s="38">
        <f>'Input'!B168/'Input'!C168</f>
        <v>0</v>
      </c>
      <c r="C19" s="17"/>
    </row>
    <row r="20" spans="1:3">
      <c r="A20" s="4" t="s">
        <v>186</v>
      </c>
      <c r="B20" s="38">
        <f>'Input'!B169/'Input'!C169</f>
        <v>0</v>
      </c>
      <c r="C20" s="17"/>
    </row>
    <row r="21" spans="1:3">
      <c r="A21" s="4" t="s">
        <v>231</v>
      </c>
      <c r="B21" s="38">
        <f>'Input'!B170/'Input'!C170</f>
        <v>0</v>
      </c>
      <c r="C21" s="17"/>
    </row>
    <row r="22" spans="1:3">
      <c r="A22" s="4" t="s">
        <v>187</v>
      </c>
      <c r="B22" s="38">
        <f>'Input'!B171/'Input'!C171</f>
        <v>0</v>
      </c>
      <c r="C22" s="17"/>
    </row>
    <row r="23" spans="1:3">
      <c r="A23" s="4" t="s">
        <v>188</v>
      </c>
      <c r="B23" s="38">
        <f>'Input'!B172/'Input'!C172</f>
        <v>0</v>
      </c>
      <c r="C23" s="17"/>
    </row>
    <row r="24" spans="1:3">
      <c r="A24" s="4" t="s">
        <v>232</v>
      </c>
      <c r="B24" s="38">
        <f>'Input'!B173/'Input'!C173</f>
        <v>0</v>
      </c>
      <c r="C24" s="17"/>
    </row>
    <row r="25" spans="1:3">
      <c r="A25" s="4" t="s">
        <v>189</v>
      </c>
      <c r="B25" s="38">
        <f>'Input'!B174/'Input'!C174</f>
        <v>0</v>
      </c>
      <c r="C25" s="17"/>
    </row>
    <row r="26" spans="1:3">
      <c r="A26" s="4" t="s">
        <v>190</v>
      </c>
      <c r="B26" s="38">
        <f>'Input'!B175/'Input'!C175</f>
        <v>0</v>
      </c>
      <c r="C26" s="17"/>
    </row>
    <row r="27" spans="1:3">
      <c r="A27" s="4" t="s">
        <v>210</v>
      </c>
      <c r="B27" s="38">
        <f>'Input'!B176/'Input'!C176</f>
        <v>0</v>
      </c>
      <c r="C27" s="17"/>
    </row>
    <row r="28" spans="1:3">
      <c r="A28" s="4" t="s">
        <v>191</v>
      </c>
      <c r="B28" s="38">
        <f>'Input'!B177/'Input'!C177</f>
        <v>0</v>
      </c>
      <c r="C28" s="17"/>
    </row>
    <row r="29" spans="1:3">
      <c r="A29" s="4" t="s">
        <v>192</v>
      </c>
      <c r="B29" s="38">
        <f>'Input'!B178/'Input'!C178</f>
        <v>0</v>
      </c>
      <c r="C29" s="17"/>
    </row>
    <row r="30" spans="1:3">
      <c r="A30" s="4" t="s">
        <v>193</v>
      </c>
      <c r="B30" s="38">
        <f>'Input'!B179/'Input'!C179</f>
        <v>0</v>
      </c>
      <c r="C30" s="17"/>
    </row>
    <row r="31" spans="1:3">
      <c r="A31" s="4" t="s">
        <v>194</v>
      </c>
      <c r="B31" s="38">
        <f>'Input'!B180/'Input'!C180</f>
        <v>0</v>
      </c>
      <c r="C31" s="17"/>
    </row>
    <row r="32" spans="1:3">
      <c r="A32" s="4" t="s">
        <v>211</v>
      </c>
      <c r="B32" s="38">
        <f>'Input'!B181/'Input'!C181</f>
        <v>0</v>
      </c>
      <c r="C32" s="17"/>
    </row>
    <row r="33" spans="1:3">
      <c r="A33" s="4" t="s">
        <v>233</v>
      </c>
      <c r="B33" s="38">
        <f>'Input'!B182/'Input'!C182</f>
        <v>0</v>
      </c>
      <c r="C33" s="17"/>
    </row>
    <row r="34" spans="1:3">
      <c r="A34" s="4" t="s">
        <v>234</v>
      </c>
      <c r="B34" s="38">
        <f>'Input'!B183/'Input'!C183</f>
        <v>0</v>
      </c>
      <c r="C34" s="17"/>
    </row>
    <row r="35" spans="1:3">
      <c r="A35" s="4" t="s">
        <v>235</v>
      </c>
      <c r="B35" s="38">
        <f>'Input'!B184/'Input'!C184</f>
        <v>0</v>
      </c>
      <c r="C35" s="17"/>
    </row>
    <row r="36" spans="1:3">
      <c r="A36" s="4" t="s">
        <v>236</v>
      </c>
      <c r="B36" s="38">
        <f>'Input'!B185/'Input'!C185</f>
        <v>0</v>
      </c>
      <c r="C36" s="17"/>
    </row>
    <row r="37" spans="1:3">
      <c r="A37" s="4" t="s">
        <v>237</v>
      </c>
      <c r="B37" s="38">
        <f>'Input'!B186/'Input'!C186</f>
        <v>0</v>
      </c>
      <c r="C37" s="17"/>
    </row>
    <row r="39" spans="1:3" ht="21" customHeight="1">
      <c r="A39" s="1" t="s">
        <v>533</v>
      </c>
    </row>
    <row r="40" spans="1:3">
      <c r="A40" s="3" t="s">
        <v>383</v>
      </c>
    </row>
    <row r="41" spans="1:3">
      <c r="A41" s="33" t="s">
        <v>534</v>
      </c>
    </row>
    <row r="42" spans="1:3">
      <c r="A42" s="3" t="s">
        <v>535</v>
      </c>
    </row>
    <row r="43" spans="1:3">
      <c r="A43" s="3" t="s">
        <v>401</v>
      </c>
    </row>
    <row r="45" spans="1:3">
      <c r="B45" s="15" t="s">
        <v>536</v>
      </c>
    </row>
    <row r="46" spans="1:3">
      <c r="A46" s="4" t="s">
        <v>185</v>
      </c>
      <c r="B46" s="39">
        <f>B$19</f>
        <v>0</v>
      </c>
      <c r="C46" s="17"/>
    </row>
    <row r="47" spans="1:3">
      <c r="A47" s="4" t="s">
        <v>186</v>
      </c>
      <c r="B47" s="39">
        <f>B$20</f>
        <v>0</v>
      </c>
      <c r="C47" s="17"/>
    </row>
    <row r="48" spans="1:3">
      <c r="A48" s="4" t="s">
        <v>231</v>
      </c>
      <c r="B48" s="39">
        <f>B$21</f>
        <v>0</v>
      </c>
      <c r="C48" s="17"/>
    </row>
    <row r="49" spans="1:3">
      <c r="A49" s="4" t="s">
        <v>187</v>
      </c>
      <c r="B49" s="39">
        <f>B$22</f>
        <v>0</v>
      </c>
      <c r="C49" s="17"/>
    </row>
    <row r="50" spans="1:3">
      <c r="A50" s="4" t="s">
        <v>188</v>
      </c>
      <c r="B50" s="39">
        <f>B$23</f>
        <v>0</v>
      </c>
      <c r="C50" s="17"/>
    </row>
    <row r="51" spans="1:3">
      <c r="A51" s="4" t="s">
        <v>232</v>
      </c>
      <c r="B51" s="39">
        <f>B$24</f>
        <v>0</v>
      </c>
      <c r="C51" s="17"/>
    </row>
    <row r="52" spans="1:3">
      <c r="A52" s="4" t="s">
        <v>189</v>
      </c>
      <c r="B52" s="39">
        <f>B$25</f>
        <v>0</v>
      </c>
      <c r="C52" s="17"/>
    </row>
    <row r="53" spans="1:3">
      <c r="A53" s="4" t="s">
        <v>190</v>
      </c>
      <c r="B53" s="39">
        <f>B$26</f>
        <v>0</v>
      </c>
      <c r="C53" s="17"/>
    </row>
    <row r="54" spans="1:3">
      <c r="A54" s="4" t="s">
        <v>210</v>
      </c>
      <c r="B54" s="39">
        <f>B$27</f>
        <v>0</v>
      </c>
      <c r="C54" s="17"/>
    </row>
    <row r="55" spans="1:3">
      <c r="A55" s="4" t="s">
        <v>191</v>
      </c>
      <c r="B55" s="39">
        <f>B$28</f>
        <v>0</v>
      </c>
      <c r="C55" s="17"/>
    </row>
    <row r="56" spans="1:3">
      <c r="A56" s="4" t="s">
        <v>192</v>
      </c>
      <c r="B56" s="39">
        <f>B$29</f>
        <v>0</v>
      </c>
      <c r="C56" s="17"/>
    </row>
    <row r="57" spans="1:3">
      <c r="A57" s="4" t="s">
        <v>193</v>
      </c>
      <c r="B57" s="39">
        <f>B$30</f>
        <v>0</v>
      </c>
      <c r="C57" s="17"/>
    </row>
    <row r="58" spans="1:3">
      <c r="A58" s="4" t="s">
        <v>194</v>
      </c>
      <c r="B58" s="39">
        <f>B$31</f>
        <v>0</v>
      </c>
      <c r="C58" s="17"/>
    </row>
    <row r="59" spans="1:3">
      <c r="A59" s="4" t="s">
        <v>211</v>
      </c>
      <c r="B59" s="39">
        <f>B$32</f>
        <v>0</v>
      </c>
      <c r="C59" s="17"/>
    </row>
    <row r="60" spans="1:3">
      <c r="A60" s="4" t="s">
        <v>233</v>
      </c>
      <c r="B60" s="39">
        <f>B$33</f>
        <v>0</v>
      </c>
      <c r="C60" s="17"/>
    </row>
    <row r="61" spans="1:3">
      <c r="A61" s="4" t="s">
        <v>234</v>
      </c>
      <c r="B61" s="39">
        <f>B$34</f>
        <v>0</v>
      </c>
      <c r="C61" s="17"/>
    </row>
    <row r="62" spans="1:3">
      <c r="A62" s="4" t="s">
        <v>235</v>
      </c>
      <c r="B62" s="39">
        <f>B$35</f>
        <v>0</v>
      </c>
      <c r="C62" s="17"/>
    </row>
    <row r="63" spans="1:3">
      <c r="A63" s="4" t="s">
        <v>236</v>
      </c>
      <c r="B63" s="39">
        <f>B$36</f>
        <v>0</v>
      </c>
      <c r="C63" s="17"/>
    </row>
    <row r="64" spans="1:3">
      <c r="A64" s="4" t="s">
        <v>237</v>
      </c>
      <c r="B64" s="39">
        <f>B$37</f>
        <v>0</v>
      </c>
      <c r="C64" s="17"/>
    </row>
    <row r="65" spans="1:3">
      <c r="A65" s="4" t="s">
        <v>195</v>
      </c>
      <c r="B65" s="28">
        <v>-1</v>
      </c>
      <c r="C65" s="17"/>
    </row>
    <row r="66" spans="1:3">
      <c r="A66" s="4" t="s">
        <v>196</v>
      </c>
      <c r="B66" s="28">
        <v>-1</v>
      </c>
      <c r="C66" s="17"/>
    </row>
    <row r="67" spans="1:3">
      <c r="A67" s="4" t="s">
        <v>197</v>
      </c>
      <c r="B67" s="28">
        <v>-1</v>
      </c>
      <c r="C67" s="17"/>
    </row>
    <row r="68" spans="1:3">
      <c r="A68" s="4" t="s">
        <v>198</v>
      </c>
      <c r="B68" s="28">
        <v>-1</v>
      </c>
      <c r="C68" s="17"/>
    </row>
    <row r="69" spans="1:3">
      <c r="A69" s="4" t="s">
        <v>199</v>
      </c>
      <c r="B69" s="28">
        <v>-1</v>
      </c>
      <c r="C69" s="17"/>
    </row>
    <row r="70" spans="1:3">
      <c r="A70" s="4" t="s">
        <v>200</v>
      </c>
      <c r="B70" s="28">
        <v>-1</v>
      </c>
      <c r="C70" s="17"/>
    </row>
    <row r="71" spans="1:3">
      <c r="A71" s="4" t="s">
        <v>201</v>
      </c>
      <c r="B71" s="28">
        <v>-1</v>
      </c>
      <c r="C71" s="17"/>
    </row>
    <row r="72" spans="1:3">
      <c r="A72" s="4" t="s">
        <v>202</v>
      </c>
      <c r="B72" s="28">
        <v>-1</v>
      </c>
      <c r="C72" s="17"/>
    </row>
    <row r="73" spans="1:3">
      <c r="A73" s="4" t="s">
        <v>203</v>
      </c>
      <c r="B73" s="28">
        <v>-1</v>
      </c>
      <c r="C73" s="17"/>
    </row>
    <row r="74" spans="1:3">
      <c r="A74" s="4" t="s">
        <v>204</v>
      </c>
      <c r="B74" s="28">
        <v>-1</v>
      </c>
      <c r="C74" s="17"/>
    </row>
    <row r="75" spans="1:3">
      <c r="A75" s="4" t="s">
        <v>212</v>
      </c>
      <c r="B75" s="28">
        <v>-1</v>
      </c>
      <c r="C75" s="17"/>
    </row>
    <row r="76" spans="1:3">
      <c r="A76" s="4" t="s">
        <v>213</v>
      </c>
      <c r="B76" s="28">
        <v>-1</v>
      </c>
      <c r="C76" s="17"/>
    </row>
    <row r="77" spans="1:3">
      <c r="A77" s="4" t="s">
        <v>214</v>
      </c>
      <c r="B77" s="28">
        <v>-1</v>
      </c>
      <c r="C77" s="17"/>
    </row>
    <row r="78" spans="1:3">
      <c r="A78" s="4" t="s">
        <v>215</v>
      </c>
      <c r="B78" s="28">
        <v>-1</v>
      </c>
      <c r="C78" s="17"/>
    </row>
    <row r="80" spans="1:3" ht="21" customHeight="1">
      <c r="A80" s="1" t="s">
        <v>537</v>
      </c>
    </row>
    <row r="82" spans="1:7">
      <c r="B82" s="15" t="s">
        <v>221</v>
      </c>
      <c r="C82" s="15" t="s">
        <v>222</v>
      </c>
      <c r="D82" s="15" t="s">
        <v>223</v>
      </c>
      <c r="E82" s="15" t="s">
        <v>224</v>
      </c>
      <c r="F82" s="15" t="s">
        <v>225</v>
      </c>
    </row>
    <row r="83" spans="1:7">
      <c r="A83" s="29" t="s">
        <v>249</v>
      </c>
      <c r="G83" s="17"/>
    </row>
    <row r="84" spans="1:7">
      <c r="A84" s="4" t="s">
        <v>185</v>
      </c>
      <c r="B84" s="37">
        <v>1</v>
      </c>
      <c r="C84" s="37">
        <v>0</v>
      </c>
      <c r="D84" s="37">
        <v>0</v>
      </c>
      <c r="E84" s="37">
        <v>0</v>
      </c>
      <c r="F84" s="37">
        <v>0</v>
      </c>
      <c r="G84" s="17"/>
    </row>
    <row r="85" spans="1:7">
      <c r="A85" s="4" t="s">
        <v>250</v>
      </c>
      <c r="B85" s="37">
        <v>0</v>
      </c>
      <c r="C85" s="37">
        <v>1</v>
      </c>
      <c r="D85" s="37">
        <v>0</v>
      </c>
      <c r="E85" s="37">
        <v>0</v>
      </c>
      <c r="F85" s="37">
        <v>0</v>
      </c>
      <c r="G85" s="17"/>
    </row>
    <row r="86" spans="1:7">
      <c r="A86" s="4" t="s">
        <v>251</v>
      </c>
      <c r="B86" s="37">
        <v>0</v>
      </c>
      <c r="C86" s="37">
        <v>0</v>
      </c>
      <c r="D86" s="37">
        <v>1</v>
      </c>
      <c r="E86" s="37">
        <v>0</v>
      </c>
      <c r="F86" s="37">
        <v>0</v>
      </c>
      <c r="G86" s="17"/>
    </row>
    <row r="87" spans="1:7">
      <c r="A87" s="29" t="s">
        <v>252</v>
      </c>
      <c r="G87" s="17"/>
    </row>
    <row r="88" spans="1:7">
      <c r="A88" s="4" t="s">
        <v>186</v>
      </c>
      <c r="B88" s="37">
        <v>1</v>
      </c>
      <c r="C88" s="37">
        <v>0</v>
      </c>
      <c r="D88" s="37">
        <v>0</v>
      </c>
      <c r="E88" s="37">
        <v>0</v>
      </c>
      <c r="F88" s="37">
        <v>0</v>
      </c>
      <c r="G88" s="17"/>
    </row>
    <row r="89" spans="1:7">
      <c r="A89" s="4" t="s">
        <v>253</v>
      </c>
      <c r="B89" s="37">
        <v>0</v>
      </c>
      <c r="C89" s="37">
        <v>1</v>
      </c>
      <c r="D89" s="37">
        <v>0</v>
      </c>
      <c r="E89" s="37">
        <v>0</v>
      </c>
      <c r="F89" s="37">
        <v>0</v>
      </c>
      <c r="G89" s="17"/>
    </row>
    <row r="90" spans="1:7">
      <c r="A90" s="4" t="s">
        <v>254</v>
      </c>
      <c r="B90" s="37">
        <v>0</v>
      </c>
      <c r="C90" s="37">
        <v>0</v>
      </c>
      <c r="D90" s="37">
        <v>1</v>
      </c>
      <c r="E90" s="37">
        <v>0</v>
      </c>
      <c r="F90" s="37">
        <v>0</v>
      </c>
      <c r="G90" s="17"/>
    </row>
    <row r="91" spans="1:7">
      <c r="A91" s="29" t="s">
        <v>255</v>
      </c>
      <c r="G91" s="17"/>
    </row>
    <row r="92" spans="1:7">
      <c r="A92" s="4" t="s">
        <v>231</v>
      </c>
      <c r="B92" s="37">
        <v>1</v>
      </c>
      <c r="C92" s="37">
        <v>0</v>
      </c>
      <c r="D92" s="37">
        <v>0</v>
      </c>
      <c r="E92" s="37">
        <v>0</v>
      </c>
      <c r="F92" s="37">
        <v>0</v>
      </c>
      <c r="G92" s="17"/>
    </row>
    <row r="93" spans="1:7">
      <c r="A93" s="4" t="s">
        <v>256</v>
      </c>
      <c r="B93" s="37">
        <v>0</v>
      </c>
      <c r="C93" s="37">
        <v>1</v>
      </c>
      <c r="D93" s="37">
        <v>0</v>
      </c>
      <c r="E93" s="37">
        <v>0</v>
      </c>
      <c r="F93" s="37">
        <v>0</v>
      </c>
      <c r="G93" s="17"/>
    </row>
    <row r="94" spans="1:7">
      <c r="A94" s="4" t="s">
        <v>257</v>
      </c>
      <c r="B94" s="37">
        <v>0</v>
      </c>
      <c r="C94" s="37">
        <v>0</v>
      </c>
      <c r="D94" s="37">
        <v>1</v>
      </c>
      <c r="E94" s="37">
        <v>0</v>
      </c>
      <c r="F94" s="37">
        <v>0</v>
      </c>
      <c r="G94" s="17"/>
    </row>
    <row r="95" spans="1:7">
      <c r="A95" s="29" t="s">
        <v>258</v>
      </c>
      <c r="G95" s="17"/>
    </row>
    <row r="96" spans="1:7">
      <c r="A96" s="4" t="s">
        <v>187</v>
      </c>
      <c r="B96" s="37">
        <v>1</v>
      </c>
      <c r="C96" s="37">
        <v>0</v>
      </c>
      <c r="D96" s="37">
        <v>0</v>
      </c>
      <c r="E96" s="37">
        <v>0</v>
      </c>
      <c r="F96" s="37">
        <v>0</v>
      </c>
      <c r="G96" s="17"/>
    </row>
    <row r="97" spans="1:7">
      <c r="A97" s="4" t="s">
        <v>259</v>
      </c>
      <c r="B97" s="37">
        <v>0</v>
      </c>
      <c r="C97" s="37">
        <v>1</v>
      </c>
      <c r="D97" s="37">
        <v>0</v>
      </c>
      <c r="E97" s="37">
        <v>0</v>
      </c>
      <c r="F97" s="37">
        <v>0</v>
      </c>
      <c r="G97" s="17"/>
    </row>
    <row r="98" spans="1:7">
      <c r="A98" s="4" t="s">
        <v>260</v>
      </c>
      <c r="B98" s="37">
        <v>0</v>
      </c>
      <c r="C98" s="37">
        <v>0</v>
      </c>
      <c r="D98" s="37">
        <v>1</v>
      </c>
      <c r="E98" s="37">
        <v>0</v>
      </c>
      <c r="F98" s="37">
        <v>0</v>
      </c>
      <c r="G98" s="17"/>
    </row>
    <row r="99" spans="1:7">
      <c r="A99" s="29" t="s">
        <v>261</v>
      </c>
      <c r="G99" s="17"/>
    </row>
    <row r="100" spans="1:7">
      <c r="A100" s="4" t="s">
        <v>188</v>
      </c>
      <c r="B100" s="37">
        <v>1</v>
      </c>
      <c r="C100" s="37">
        <v>0</v>
      </c>
      <c r="D100" s="37">
        <v>0</v>
      </c>
      <c r="E100" s="37">
        <v>0</v>
      </c>
      <c r="F100" s="37">
        <v>0</v>
      </c>
      <c r="G100" s="17"/>
    </row>
    <row r="101" spans="1:7">
      <c r="A101" s="4" t="s">
        <v>262</v>
      </c>
      <c r="B101" s="37">
        <v>0</v>
      </c>
      <c r="C101" s="37">
        <v>1</v>
      </c>
      <c r="D101" s="37">
        <v>0</v>
      </c>
      <c r="E101" s="37">
        <v>0</v>
      </c>
      <c r="F101" s="37">
        <v>0</v>
      </c>
      <c r="G101" s="17"/>
    </row>
    <row r="102" spans="1:7">
      <c r="A102" s="4" t="s">
        <v>263</v>
      </c>
      <c r="B102" s="37">
        <v>0</v>
      </c>
      <c r="C102" s="37">
        <v>0</v>
      </c>
      <c r="D102" s="37">
        <v>1</v>
      </c>
      <c r="E102" s="37">
        <v>0</v>
      </c>
      <c r="F102" s="37">
        <v>0</v>
      </c>
      <c r="G102" s="17"/>
    </row>
    <row r="103" spans="1:7">
      <c r="A103" s="29" t="s">
        <v>264</v>
      </c>
      <c r="G103" s="17"/>
    </row>
    <row r="104" spans="1:7">
      <c r="A104" s="4" t="s">
        <v>232</v>
      </c>
      <c r="B104" s="37">
        <v>1</v>
      </c>
      <c r="C104" s="37">
        <v>0</v>
      </c>
      <c r="D104" s="37">
        <v>0</v>
      </c>
      <c r="E104" s="37">
        <v>0</v>
      </c>
      <c r="F104" s="37">
        <v>0</v>
      </c>
      <c r="G104" s="17"/>
    </row>
    <row r="105" spans="1:7">
      <c r="A105" s="4" t="s">
        <v>265</v>
      </c>
      <c r="B105" s="37">
        <v>0</v>
      </c>
      <c r="C105" s="37">
        <v>1</v>
      </c>
      <c r="D105" s="37">
        <v>0</v>
      </c>
      <c r="E105" s="37">
        <v>0</v>
      </c>
      <c r="F105" s="37">
        <v>0</v>
      </c>
      <c r="G105" s="17"/>
    </row>
    <row r="106" spans="1:7">
      <c r="A106" s="4" t="s">
        <v>266</v>
      </c>
      <c r="B106" s="37">
        <v>0</v>
      </c>
      <c r="C106" s="37">
        <v>0</v>
      </c>
      <c r="D106" s="37">
        <v>1</v>
      </c>
      <c r="E106" s="37">
        <v>0</v>
      </c>
      <c r="F106" s="37">
        <v>0</v>
      </c>
      <c r="G106" s="17"/>
    </row>
    <row r="107" spans="1:7">
      <c r="A107" s="29" t="s">
        <v>267</v>
      </c>
      <c r="G107" s="17"/>
    </row>
    <row r="108" spans="1:7">
      <c r="A108" s="4" t="s">
        <v>189</v>
      </c>
      <c r="B108" s="37">
        <v>1</v>
      </c>
      <c r="C108" s="37">
        <v>0</v>
      </c>
      <c r="D108" s="37">
        <v>0</v>
      </c>
      <c r="E108" s="37">
        <v>0</v>
      </c>
      <c r="F108" s="37">
        <v>0</v>
      </c>
      <c r="G108" s="17"/>
    </row>
    <row r="109" spans="1:7">
      <c r="A109" s="4" t="s">
        <v>268</v>
      </c>
      <c r="B109" s="37">
        <v>0</v>
      </c>
      <c r="C109" s="37">
        <v>1</v>
      </c>
      <c r="D109" s="37">
        <v>0</v>
      </c>
      <c r="E109" s="37">
        <v>0</v>
      </c>
      <c r="F109" s="37">
        <v>0</v>
      </c>
      <c r="G109" s="17"/>
    </row>
    <row r="110" spans="1:7">
      <c r="A110" s="4" t="s">
        <v>269</v>
      </c>
      <c r="B110" s="37">
        <v>0</v>
      </c>
      <c r="C110" s="37">
        <v>0</v>
      </c>
      <c r="D110" s="37">
        <v>1</v>
      </c>
      <c r="E110" s="37">
        <v>0</v>
      </c>
      <c r="F110" s="37">
        <v>0</v>
      </c>
      <c r="G110" s="17"/>
    </row>
    <row r="111" spans="1:7">
      <c r="A111" s="29" t="s">
        <v>270</v>
      </c>
      <c r="G111" s="17"/>
    </row>
    <row r="112" spans="1:7">
      <c r="A112" s="4" t="s">
        <v>190</v>
      </c>
      <c r="B112" s="37">
        <v>1</v>
      </c>
      <c r="C112" s="37">
        <v>0</v>
      </c>
      <c r="D112" s="37">
        <v>0</v>
      </c>
      <c r="E112" s="37">
        <v>0</v>
      </c>
      <c r="F112" s="37">
        <v>0</v>
      </c>
      <c r="G112" s="17"/>
    </row>
    <row r="113" spans="1:7">
      <c r="A113" s="29" t="s">
        <v>271</v>
      </c>
      <c r="G113" s="17"/>
    </row>
    <row r="114" spans="1:7">
      <c r="A114" s="4" t="s">
        <v>210</v>
      </c>
      <c r="B114" s="37">
        <v>1</v>
      </c>
      <c r="C114" s="37">
        <v>0</v>
      </c>
      <c r="D114" s="37">
        <v>0</v>
      </c>
      <c r="E114" s="37">
        <v>0</v>
      </c>
      <c r="F114" s="37">
        <v>0</v>
      </c>
      <c r="G114" s="17"/>
    </row>
    <row r="115" spans="1:7">
      <c r="A115" s="29" t="s">
        <v>272</v>
      </c>
      <c r="G115" s="17"/>
    </row>
    <row r="116" spans="1:7">
      <c r="A116" s="4" t="s">
        <v>191</v>
      </c>
      <c r="B116" s="37">
        <v>1</v>
      </c>
      <c r="C116" s="37">
        <v>0</v>
      </c>
      <c r="D116" s="37">
        <v>0</v>
      </c>
      <c r="E116" s="37">
        <v>0</v>
      </c>
      <c r="F116" s="37">
        <v>0</v>
      </c>
      <c r="G116" s="17"/>
    </row>
    <row r="117" spans="1:7">
      <c r="A117" s="4" t="s">
        <v>273</v>
      </c>
      <c r="B117" s="37">
        <v>0</v>
      </c>
      <c r="C117" s="37">
        <v>1</v>
      </c>
      <c r="D117" s="37">
        <v>0</v>
      </c>
      <c r="E117" s="37">
        <v>0</v>
      </c>
      <c r="F117" s="37">
        <v>0</v>
      </c>
      <c r="G117" s="17"/>
    </row>
    <row r="118" spans="1:7">
      <c r="A118" s="4" t="s">
        <v>274</v>
      </c>
      <c r="B118" s="37">
        <v>0</v>
      </c>
      <c r="C118" s="37">
        <v>0</v>
      </c>
      <c r="D118" s="37">
        <v>1</v>
      </c>
      <c r="E118" s="37">
        <v>0</v>
      </c>
      <c r="F118" s="37">
        <v>0</v>
      </c>
      <c r="G118" s="17"/>
    </row>
    <row r="119" spans="1:7">
      <c r="A119" s="29" t="s">
        <v>275</v>
      </c>
      <c r="G119" s="17"/>
    </row>
    <row r="120" spans="1:7">
      <c r="A120" s="4" t="s">
        <v>192</v>
      </c>
      <c r="B120" s="37">
        <v>1</v>
      </c>
      <c r="C120" s="37">
        <v>0</v>
      </c>
      <c r="D120" s="37">
        <v>0</v>
      </c>
      <c r="E120" s="37">
        <v>0</v>
      </c>
      <c r="F120" s="37">
        <v>0</v>
      </c>
      <c r="G120" s="17"/>
    </row>
    <row r="121" spans="1:7">
      <c r="A121" s="4" t="s">
        <v>276</v>
      </c>
      <c r="B121" s="37">
        <v>0</v>
      </c>
      <c r="C121" s="37">
        <v>1</v>
      </c>
      <c r="D121" s="37">
        <v>0</v>
      </c>
      <c r="E121" s="37">
        <v>0</v>
      </c>
      <c r="F121" s="37">
        <v>0</v>
      </c>
      <c r="G121" s="17"/>
    </row>
    <row r="122" spans="1:7">
      <c r="A122" s="4" t="s">
        <v>277</v>
      </c>
      <c r="B122" s="37">
        <v>0</v>
      </c>
      <c r="C122" s="37">
        <v>0</v>
      </c>
      <c r="D122" s="37">
        <v>1</v>
      </c>
      <c r="E122" s="37">
        <v>0</v>
      </c>
      <c r="F122" s="37">
        <v>0</v>
      </c>
      <c r="G122" s="17"/>
    </row>
    <row r="123" spans="1:7">
      <c r="A123" s="29" t="s">
        <v>278</v>
      </c>
      <c r="G123" s="17"/>
    </row>
    <row r="124" spans="1:7">
      <c r="A124" s="4" t="s">
        <v>193</v>
      </c>
      <c r="B124" s="37">
        <v>1</v>
      </c>
      <c r="C124" s="37">
        <v>0</v>
      </c>
      <c r="D124" s="37">
        <v>0</v>
      </c>
      <c r="E124" s="37">
        <v>0</v>
      </c>
      <c r="F124" s="37">
        <v>0</v>
      </c>
      <c r="G124" s="17"/>
    </row>
    <row r="125" spans="1:7">
      <c r="A125" s="4" t="s">
        <v>279</v>
      </c>
      <c r="B125" s="37">
        <v>0</v>
      </c>
      <c r="C125" s="37">
        <v>1</v>
      </c>
      <c r="D125" s="37">
        <v>0</v>
      </c>
      <c r="E125" s="37">
        <v>0</v>
      </c>
      <c r="F125" s="37">
        <v>0</v>
      </c>
      <c r="G125" s="17"/>
    </row>
    <row r="126" spans="1:7">
      <c r="A126" s="4" t="s">
        <v>280</v>
      </c>
      <c r="B126" s="37">
        <v>0</v>
      </c>
      <c r="C126" s="37">
        <v>0</v>
      </c>
      <c r="D126" s="37">
        <v>1</v>
      </c>
      <c r="E126" s="37">
        <v>0</v>
      </c>
      <c r="F126" s="37">
        <v>0</v>
      </c>
      <c r="G126" s="17"/>
    </row>
    <row r="127" spans="1:7">
      <c r="A127" s="29" t="s">
        <v>281</v>
      </c>
      <c r="G127" s="17"/>
    </row>
    <row r="128" spans="1:7">
      <c r="A128" s="4" t="s">
        <v>194</v>
      </c>
      <c r="B128" s="37">
        <v>1</v>
      </c>
      <c r="C128" s="37">
        <v>0</v>
      </c>
      <c r="D128" s="37">
        <v>0</v>
      </c>
      <c r="E128" s="37">
        <v>0</v>
      </c>
      <c r="F128" s="37">
        <v>0</v>
      </c>
      <c r="G128" s="17"/>
    </row>
    <row r="129" spans="1:7">
      <c r="A129" s="4" t="s">
        <v>282</v>
      </c>
      <c r="B129" s="37">
        <v>0</v>
      </c>
      <c r="C129" s="37">
        <v>0</v>
      </c>
      <c r="D129" s="37">
        <v>0</v>
      </c>
      <c r="E129" s="37">
        <v>1</v>
      </c>
      <c r="F129" s="37">
        <v>0</v>
      </c>
      <c r="G129" s="17"/>
    </row>
    <row r="130" spans="1:7">
      <c r="A130" s="29" t="s">
        <v>283</v>
      </c>
      <c r="G130" s="17"/>
    </row>
    <row r="131" spans="1:7">
      <c r="A131" s="4" t="s">
        <v>211</v>
      </c>
      <c r="B131" s="37">
        <v>1</v>
      </c>
      <c r="C131" s="37">
        <v>0</v>
      </c>
      <c r="D131" s="37">
        <v>0</v>
      </c>
      <c r="E131" s="37">
        <v>0</v>
      </c>
      <c r="F131" s="37">
        <v>0</v>
      </c>
      <c r="G131" s="17"/>
    </row>
    <row r="132" spans="1:7">
      <c r="A132" s="4" t="s">
        <v>284</v>
      </c>
      <c r="B132" s="37">
        <v>0</v>
      </c>
      <c r="C132" s="37">
        <v>0</v>
      </c>
      <c r="D132" s="37">
        <v>0</v>
      </c>
      <c r="E132" s="37">
        <v>0</v>
      </c>
      <c r="F132" s="37">
        <v>1</v>
      </c>
      <c r="G132" s="17"/>
    </row>
    <row r="133" spans="1:7">
      <c r="A133" s="29" t="s">
        <v>285</v>
      </c>
      <c r="G133" s="17"/>
    </row>
    <row r="134" spans="1:7">
      <c r="A134" s="4" t="s">
        <v>233</v>
      </c>
      <c r="B134" s="37">
        <v>1</v>
      </c>
      <c r="C134" s="37">
        <v>0</v>
      </c>
      <c r="D134" s="37">
        <v>0</v>
      </c>
      <c r="E134" s="37">
        <v>0</v>
      </c>
      <c r="F134" s="37">
        <v>0</v>
      </c>
      <c r="G134" s="17"/>
    </row>
    <row r="135" spans="1:7">
      <c r="A135" s="4" t="s">
        <v>286</v>
      </c>
      <c r="B135" s="37">
        <v>0</v>
      </c>
      <c r="C135" s="37">
        <v>1</v>
      </c>
      <c r="D135" s="37">
        <v>0</v>
      </c>
      <c r="E135" s="37">
        <v>0</v>
      </c>
      <c r="F135" s="37">
        <v>0</v>
      </c>
      <c r="G135" s="17"/>
    </row>
    <row r="136" spans="1:7">
      <c r="A136" s="4" t="s">
        <v>287</v>
      </c>
      <c r="B136" s="37">
        <v>0</v>
      </c>
      <c r="C136" s="37">
        <v>0</v>
      </c>
      <c r="D136" s="37">
        <v>1</v>
      </c>
      <c r="E136" s="37">
        <v>0</v>
      </c>
      <c r="F136" s="37">
        <v>0</v>
      </c>
      <c r="G136" s="17"/>
    </row>
    <row r="137" spans="1:7">
      <c r="A137" s="29" t="s">
        <v>288</v>
      </c>
      <c r="G137" s="17"/>
    </row>
    <row r="138" spans="1:7">
      <c r="A138" s="4" t="s">
        <v>234</v>
      </c>
      <c r="B138" s="37">
        <v>1</v>
      </c>
      <c r="C138" s="37">
        <v>0</v>
      </c>
      <c r="D138" s="37">
        <v>0</v>
      </c>
      <c r="E138" s="37">
        <v>0</v>
      </c>
      <c r="F138" s="37">
        <v>0</v>
      </c>
      <c r="G138" s="17"/>
    </row>
    <row r="139" spans="1:7">
      <c r="A139" s="4" t="s">
        <v>289</v>
      </c>
      <c r="B139" s="37">
        <v>0</v>
      </c>
      <c r="C139" s="37">
        <v>1</v>
      </c>
      <c r="D139" s="37">
        <v>0</v>
      </c>
      <c r="E139" s="37">
        <v>0</v>
      </c>
      <c r="F139" s="37">
        <v>0</v>
      </c>
      <c r="G139" s="17"/>
    </row>
    <row r="140" spans="1:7">
      <c r="A140" s="4" t="s">
        <v>290</v>
      </c>
      <c r="B140" s="37">
        <v>0</v>
      </c>
      <c r="C140" s="37">
        <v>0</v>
      </c>
      <c r="D140" s="37">
        <v>1</v>
      </c>
      <c r="E140" s="37">
        <v>0</v>
      </c>
      <c r="F140" s="37">
        <v>0</v>
      </c>
      <c r="G140" s="17"/>
    </row>
    <row r="141" spans="1:7">
      <c r="A141" s="29" t="s">
        <v>291</v>
      </c>
      <c r="G141" s="17"/>
    </row>
    <row r="142" spans="1:7">
      <c r="A142" s="4" t="s">
        <v>235</v>
      </c>
      <c r="B142" s="37">
        <v>1</v>
      </c>
      <c r="C142" s="37">
        <v>0</v>
      </c>
      <c r="D142" s="37">
        <v>0</v>
      </c>
      <c r="E142" s="37">
        <v>0</v>
      </c>
      <c r="F142" s="37">
        <v>0</v>
      </c>
      <c r="G142" s="17"/>
    </row>
    <row r="143" spans="1:7">
      <c r="A143" s="4" t="s">
        <v>292</v>
      </c>
      <c r="B143" s="37">
        <v>0</v>
      </c>
      <c r="C143" s="37">
        <v>1</v>
      </c>
      <c r="D143" s="37">
        <v>0</v>
      </c>
      <c r="E143" s="37">
        <v>0</v>
      </c>
      <c r="F143" s="37">
        <v>0</v>
      </c>
      <c r="G143" s="17"/>
    </row>
    <row r="144" spans="1:7">
      <c r="A144" s="4" t="s">
        <v>293</v>
      </c>
      <c r="B144" s="37">
        <v>0</v>
      </c>
      <c r="C144" s="37">
        <v>0</v>
      </c>
      <c r="D144" s="37">
        <v>1</v>
      </c>
      <c r="E144" s="37">
        <v>0</v>
      </c>
      <c r="F144" s="37">
        <v>0</v>
      </c>
      <c r="G144" s="17"/>
    </row>
    <row r="145" spans="1:7">
      <c r="A145" s="29" t="s">
        <v>294</v>
      </c>
      <c r="G145" s="17"/>
    </row>
    <row r="146" spans="1:7">
      <c r="A146" s="4" t="s">
        <v>236</v>
      </c>
      <c r="B146" s="37">
        <v>1</v>
      </c>
      <c r="C146" s="37">
        <v>0</v>
      </c>
      <c r="D146" s="37">
        <v>0</v>
      </c>
      <c r="E146" s="37">
        <v>0</v>
      </c>
      <c r="F146" s="37">
        <v>0</v>
      </c>
      <c r="G146" s="17"/>
    </row>
    <row r="147" spans="1:7">
      <c r="A147" s="4" t="s">
        <v>295</v>
      </c>
      <c r="B147" s="37">
        <v>0</v>
      </c>
      <c r="C147" s="37">
        <v>1</v>
      </c>
      <c r="D147" s="37">
        <v>0</v>
      </c>
      <c r="E147" s="37">
        <v>0</v>
      </c>
      <c r="F147" s="37">
        <v>0</v>
      </c>
      <c r="G147" s="17"/>
    </row>
    <row r="148" spans="1:7">
      <c r="A148" s="4" t="s">
        <v>296</v>
      </c>
      <c r="B148" s="37">
        <v>0</v>
      </c>
      <c r="C148" s="37">
        <v>0</v>
      </c>
      <c r="D148" s="37">
        <v>1</v>
      </c>
      <c r="E148" s="37">
        <v>0</v>
      </c>
      <c r="F148" s="37">
        <v>0</v>
      </c>
      <c r="G148" s="17"/>
    </row>
    <row r="149" spans="1:7">
      <c r="A149" s="29" t="s">
        <v>297</v>
      </c>
      <c r="G149" s="17"/>
    </row>
    <row r="150" spans="1:7">
      <c r="A150" s="4" t="s">
        <v>237</v>
      </c>
      <c r="B150" s="37">
        <v>1</v>
      </c>
      <c r="C150" s="37">
        <v>0</v>
      </c>
      <c r="D150" s="37">
        <v>0</v>
      </c>
      <c r="E150" s="37">
        <v>0</v>
      </c>
      <c r="F150" s="37">
        <v>0</v>
      </c>
      <c r="G150" s="17"/>
    </row>
    <row r="151" spans="1:7">
      <c r="A151" s="4" t="s">
        <v>298</v>
      </c>
      <c r="B151" s="37">
        <v>0</v>
      </c>
      <c r="C151" s="37">
        <v>1</v>
      </c>
      <c r="D151" s="37">
        <v>0</v>
      </c>
      <c r="E151" s="37">
        <v>0</v>
      </c>
      <c r="F151" s="37">
        <v>0</v>
      </c>
      <c r="G151" s="17"/>
    </row>
    <row r="152" spans="1:7">
      <c r="A152" s="4" t="s">
        <v>299</v>
      </c>
      <c r="B152" s="37">
        <v>0</v>
      </c>
      <c r="C152" s="37">
        <v>0</v>
      </c>
      <c r="D152" s="37">
        <v>1</v>
      </c>
      <c r="E152" s="37">
        <v>0</v>
      </c>
      <c r="F152" s="37">
        <v>0</v>
      </c>
      <c r="G152" s="17"/>
    </row>
    <row r="153" spans="1:7">
      <c r="A153" s="29" t="s">
        <v>300</v>
      </c>
      <c r="G153" s="17"/>
    </row>
    <row r="154" spans="1:7">
      <c r="A154" s="4" t="s">
        <v>195</v>
      </c>
      <c r="B154" s="37">
        <v>1</v>
      </c>
      <c r="C154" s="37">
        <v>0</v>
      </c>
      <c r="D154" s="37">
        <v>0</v>
      </c>
      <c r="E154" s="37">
        <v>0</v>
      </c>
      <c r="F154" s="37">
        <v>0</v>
      </c>
      <c r="G154" s="17"/>
    </row>
    <row r="155" spans="1:7">
      <c r="A155" s="4" t="s">
        <v>301</v>
      </c>
      <c r="B155" s="37">
        <v>1</v>
      </c>
      <c r="C155" s="37">
        <v>0</v>
      </c>
      <c r="D155" s="37">
        <v>0</v>
      </c>
      <c r="E155" s="37">
        <v>0</v>
      </c>
      <c r="F155" s="37">
        <v>0</v>
      </c>
      <c r="G155" s="17"/>
    </row>
    <row r="156" spans="1:7">
      <c r="A156" s="4" t="s">
        <v>302</v>
      </c>
      <c r="B156" s="37">
        <v>1</v>
      </c>
      <c r="C156" s="37">
        <v>0</v>
      </c>
      <c r="D156" s="37">
        <v>0</v>
      </c>
      <c r="E156" s="37">
        <v>0</v>
      </c>
      <c r="F156" s="37">
        <v>0</v>
      </c>
      <c r="G156" s="17"/>
    </row>
    <row r="157" spans="1:7">
      <c r="A157" s="29" t="s">
        <v>303</v>
      </c>
      <c r="G157" s="17"/>
    </row>
    <row r="158" spans="1:7">
      <c r="A158" s="4" t="s">
        <v>196</v>
      </c>
      <c r="B158" s="37">
        <v>1</v>
      </c>
      <c r="C158" s="37">
        <v>0</v>
      </c>
      <c r="D158" s="37">
        <v>0</v>
      </c>
      <c r="E158" s="37">
        <v>0</v>
      </c>
      <c r="F158" s="37">
        <v>0</v>
      </c>
      <c r="G158" s="17"/>
    </row>
    <row r="159" spans="1:7">
      <c r="A159" s="4" t="s">
        <v>304</v>
      </c>
      <c r="B159" s="37">
        <v>1</v>
      </c>
      <c r="C159" s="37">
        <v>0</v>
      </c>
      <c r="D159" s="37">
        <v>0</v>
      </c>
      <c r="E159" s="37">
        <v>0</v>
      </c>
      <c r="F159" s="37">
        <v>0</v>
      </c>
      <c r="G159" s="17"/>
    </row>
    <row r="160" spans="1:7">
      <c r="A160" s="29" t="s">
        <v>305</v>
      </c>
      <c r="G160" s="17"/>
    </row>
    <row r="161" spans="1:7">
      <c r="A161" s="4" t="s">
        <v>197</v>
      </c>
      <c r="B161" s="37">
        <v>1</v>
      </c>
      <c r="C161" s="37">
        <v>0</v>
      </c>
      <c r="D161" s="37">
        <v>0</v>
      </c>
      <c r="E161" s="37">
        <v>0</v>
      </c>
      <c r="F161" s="37">
        <v>0</v>
      </c>
      <c r="G161" s="17"/>
    </row>
    <row r="162" spans="1:7">
      <c r="A162" s="4" t="s">
        <v>306</v>
      </c>
      <c r="B162" s="37">
        <v>1</v>
      </c>
      <c r="C162" s="37">
        <v>0</v>
      </c>
      <c r="D162" s="37">
        <v>0</v>
      </c>
      <c r="E162" s="37">
        <v>0</v>
      </c>
      <c r="F162" s="37">
        <v>0</v>
      </c>
      <c r="G162" s="17"/>
    </row>
    <row r="163" spans="1:7">
      <c r="A163" s="4" t="s">
        <v>307</v>
      </c>
      <c r="B163" s="37">
        <v>1</v>
      </c>
      <c r="C163" s="37">
        <v>0</v>
      </c>
      <c r="D163" s="37">
        <v>0</v>
      </c>
      <c r="E163" s="37">
        <v>0</v>
      </c>
      <c r="F163" s="37">
        <v>0</v>
      </c>
      <c r="G163" s="17"/>
    </row>
    <row r="164" spans="1:7">
      <c r="A164" s="29" t="s">
        <v>308</v>
      </c>
      <c r="G164" s="17"/>
    </row>
    <row r="165" spans="1:7">
      <c r="A165" s="4" t="s">
        <v>198</v>
      </c>
      <c r="B165" s="37">
        <v>1</v>
      </c>
      <c r="C165" s="37">
        <v>0</v>
      </c>
      <c r="D165" s="37">
        <v>0</v>
      </c>
      <c r="E165" s="37">
        <v>0</v>
      </c>
      <c r="F165" s="37">
        <v>0</v>
      </c>
      <c r="G165" s="17"/>
    </row>
    <row r="166" spans="1:7">
      <c r="A166" s="29" t="s">
        <v>309</v>
      </c>
      <c r="G166" s="17"/>
    </row>
    <row r="167" spans="1:7">
      <c r="A167" s="4" t="s">
        <v>199</v>
      </c>
      <c r="B167" s="37">
        <v>1</v>
      </c>
      <c r="C167" s="37">
        <v>0</v>
      </c>
      <c r="D167" s="37">
        <v>0</v>
      </c>
      <c r="E167" s="37">
        <v>0</v>
      </c>
      <c r="F167" s="37">
        <v>0</v>
      </c>
      <c r="G167" s="17"/>
    </row>
    <row r="168" spans="1:7">
      <c r="A168" s="4" t="s">
        <v>310</v>
      </c>
      <c r="B168" s="37">
        <v>1</v>
      </c>
      <c r="C168" s="37">
        <v>0</v>
      </c>
      <c r="D168" s="37">
        <v>0</v>
      </c>
      <c r="E168" s="37">
        <v>0</v>
      </c>
      <c r="F168" s="37">
        <v>0</v>
      </c>
      <c r="G168" s="17"/>
    </row>
    <row r="169" spans="1:7">
      <c r="A169" s="4" t="s">
        <v>311</v>
      </c>
      <c r="B169" s="37">
        <v>1</v>
      </c>
      <c r="C169" s="37">
        <v>0</v>
      </c>
      <c r="D169" s="37">
        <v>0</v>
      </c>
      <c r="E169" s="37">
        <v>0</v>
      </c>
      <c r="F169" s="37">
        <v>0</v>
      </c>
      <c r="G169" s="17"/>
    </row>
    <row r="170" spans="1:7">
      <c r="A170" s="29" t="s">
        <v>312</v>
      </c>
      <c r="G170" s="17"/>
    </row>
    <row r="171" spans="1:7">
      <c r="A171" s="4" t="s">
        <v>200</v>
      </c>
      <c r="B171" s="37">
        <v>1</v>
      </c>
      <c r="C171" s="37">
        <v>0</v>
      </c>
      <c r="D171" s="37">
        <v>0</v>
      </c>
      <c r="E171" s="37">
        <v>0</v>
      </c>
      <c r="F171" s="37">
        <v>0</v>
      </c>
      <c r="G171" s="17"/>
    </row>
    <row r="172" spans="1:7">
      <c r="A172" s="29" t="s">
        <v>313</v>
      </c>
      <c r="G172" s="17"/>
    </row>
    <row r="173" spans="1:7">
      <c r="A173" s="4" t="s">
        <v>201</v>
      </c>
      <c r="B173" s="37">
        <v>1</v>
      </c>
      <c r="C173" s="37">
        <v>0</v>
      </c>
      <c r="D173" s="37">
        <v>0</v>
      </c>
      <c r="E173" s="37">
        <v>0</v>
      </c>
      <c r="F173" s="37">
        <v>0</v>
      </c>
      <c r="G173" s="17"/>
    </row>
    <row r="174" spans="1:7">
      <c r="A174" s="4" t="s">
        <v>314</v>
      </c>
      <c r="B174" s="37">
        <v>1</v>
      </c>
      <c r="C174" s="37">
        <v>0</v>
      </c>
      <c r="D174" s="37">
        <v>0</v>
      </c>
      <c r="E174" s="37">
        <v>0</v>
      </c>
      <c r="F174" s="37">
        <v>0</v>
      </c>
      <c r="G174" s="17"/>
    </row>
    <row r="175" spans="1:7">
      <c r="A175" s="29" t="s">
        <v>315</v>
      </c>
      <c r="G175" s="17"/>
    </row>
    <row r="176" spans="1:7">
      <c r="A176" s="4" t="s">
        <v>202</v>
      </c>
      <c r="B176" s="37">
        <v>1</v>
      </c>
      <c r="C176" s="37">
        <v>0</v>
      </c>
      <c r="D176" s="37">
        <v>0</v>
      </c>
      <c r="E176" s="37">
        <v>0</v>
      </c>
      <c r="F176" s="37">
        <v>0</v>
      </c>
      <c r="G176" s="17"/>
    </row>
    <row r="177" spans="1:7">
      <c r="A177" s="29" t="s">
        <v>316</v>
      </c>
      <c r="G177" s="17"/>
    </row>
    <row r="178" spans="1:7">
      <c r="A178" s="4" t="s">
        <v>203</v>
      </c>
      <c r="B178" s="37">
        <v>1</v>
      </c>
      <c r="C178" s="37">
        <v>0</v>
      </c>
      <c r="D178" s="37">
        <v>0</v>
      </c>
      <c r="E178" s="37">
        <v>0</v>
      </c>
      <c r="F178" s="37">
        <v>0</v>
      </c>
      <c r="G178" s="17"/>
    </row>
    <row r="179" spans="1:7">
      <c r="A179" s="4" t="s">
        <v>317</v>
      </c>
      <c r="B179" s="37">
        <v>1</v>
      </c>
      <c r="C179" s="37">
        <v>0</v>
      </c>
      <c r="D179" s="37">
        <v>0</v>
      </c>
      <c r="E179" s="37">
        <v>0</v>
      </c>
      <c r="F179" s="37">
        <v>0</v>
      </c>
      <c r="G179" s="17"/>
    </row>
    <row r="180" spans="1:7">
      <c r="A180" s="29" t="s">
        <v>318</v>
      </c>
      <c r="G180" s="17"/>
    </row>
    <row r="181" spans="1:7">
      <c r="A181" s="4" t="s">
        <v>204</v>
      </c>
      <c r="B181" s="37">
        <v>1</v>
      </c>
      <c r="C181" s="37">
        <v>0</v>
      </c>
      <c r="D181" s="37">
        <v>0</v>
      </c>
      <c r="E181" s="37">
        <v>0</v>
      </c>
      <c r="F181" s="37">
        <v>0</v>
      </c>
      <c r="G181" s="17"/>
    </row>
    <row r="182" spans="1:7">
      <c r="A182" s="29" t="s">
        <v>319</v>
      </c>
      <c r="G182" s="17"/>
    </row>
    <row r="183" spans="1:7">
      <c r="A183" s="4" t="s">
        <v>212</v>
      </c>
      <c r="B183" s="37">
        <v>1</v>
      </c>
      <c r="C183" s="37">
        <v>0</v>
      </c>
      <c r="D183" s="37">
        <v>0</v>
      </c>
      <c r="E183" s="37">
        <v>0</v>
      </c>
      <c r="F183" s="37">
        <v>0</v>
      </c>
      <c r="G183" s="17"/>
    </row>
    <row r="184" spans="1:7">
      <c r="A184" s="4" t="s">
        <v>320</v>
      </c>
      <c r="B184" s="37">
        <v>1</v>
      </c>
      <c r="C184" s="37">
        <v>0</v>
      </c>
      <c r="D184" s="37">
        <v>0</v>
      </c>
      <c r="E184" s="37">
        <v>0</v>
      </c>
      <c r="F184" s="37">
        <v>0</v>
      </c>
      <c r="G184" s="17"/>
    </row>
    <row r="185" spans="1:7">
      <c r="A185" s="29" t="s">
        <v>321</v>
      </c>
      <c r="G185" s="17"/>
    </row>
    <row r="186" spans="1:7">
      <c r="A186" s="4" t="s">
        <v>213</v>
      </c>
      <c r="B186" s="37">
        <v>1</v>
      </c>
      <c r="C186" s="37">
        <v>0</v>
      </c>
      <c r="D186" s="37">
        <v>0</v>
      </c>
      <c r="E186" s="37">
        <v>0</v>
      </c>
      <c r="F186" s="37">
        <v>0</v>
      </c>
      <c r="G186" s="17"/>
    </row>
    <row r="187" spans="1:7">
      <c r="A187" s="29" t="s">
        <v>322</v>
      </c>
      <c r="G187" s="17"/>
    </row>
    <row r="188" spans="1:7">
      <c r="A188" s="4" t="s">
        <v>214</v>
      </c>
      <c r="B188" s="37">
        <v>1</v>
      </c>
      <c r="C188" s="37">
        <v>0</v>
      </c>
      <c r="D188" s="37">
        <v>0</v>
      </c>
      <c r="E188" s="37">
        <v>0</v>
      </c>
      <c r="F188" s="37">
        <v>0</v>
      </c>
      <c r="G188" s="17"/>
    </row>
    <row r="189" spans="1:7">
      <c r="A189" s="4" t="s">
        <v>323</v>
      </c>
      <c r="B189" s="37">
        <v>1</v>
      </c>
      <c r="C189" s="37">
        <v>0</v>
      </c>
      <c r="D189" s="37">
        <v>0</v>
      </c>
      <c r="E189" s="37">
        <v>0</v>
      </c>
      <c r="F189" s="37">
        <v>0</v>
      </c>
      <c r="G189" s="17"/>
    </row>
    <row r="190" spans="1:7">
      <c r="A190" s="29" t="s">
        <v>324</v>
      </c>
      <c r="G190" s="17"/>
    </row>
    <row r="191" spans="1:7">
      <c r="A191" s="4" t="s">
        <v>215</v>
      </c>
      <c r="B191" s="37">
        <v>1</v>
      </c>
      <c r="C191" s="37">
        <v>0</v>
      </c>
      <c r="D191" s="37">
        <v>0</v>
      </c>
      <c r="E191" s="37">
        <v>0</v>
      </c>
      <c r="F191" s="37">
        <v>0</v>
      </c>
      <c r="G191" s="17"/>
    </row>
    <row r="193" spans="1:10" ht="21" customHeight="1">
      <c r="A193" s="1" t="s">
        <v>538</v>
      </c>
    </row>
    <row r="194" spans="1:10">
      <c r="A194" s="3" t="s">
        <v>383</v>
      </c>
    </row>
    <row r="195" spans="1:10">
      <c r="A195" s="33" t="s">
        <v>539</v>
      </c>
    </row>
    <row r="196" spans="1:10">
      <c r="A196" s="33" t="s">
        <v>540</v>
      </c>
    </row>
    <row r="197" spans="1:10">
      <c r="A197" s="3" t="s">
        <v>541</v>
      </c>
    </row>
    <row r="198" spans="1:10">
      <c r="A198" s="33" t="s">
        <v>542</v>
      </c>
    </row>
    <row r="199" spans="1:10">
      <c r="A199" s="33" t="s">
        <v>543</v>
      </c>
    </row>
    <row r="200" spans="1:10">
      <c r="A200" s="33" t="s">
        <v>544</v>
      </c>
    </row>
    <row r="201" spans="1:10">
      <c r="A201" s="33" t="s">
        <v>545</v>
      </c>
    </row>
    <row r="202" spans="1:10">
      <c r="A202" s="33" t="s">
        <v>546</v>
      </c>
    </row>
    <row r="203" spans="1:10">
      <c r="A203" s="33" t="s">
        <v>547</v>
      </c>
    </row>
    <row r="204" spans="1:10">
      <c r="A204" s="33" t="s">
        <v>548</v>
      </c>
    </row>
    <row r="205" spans="1:10">
      <c r="A205" s="33" t="s">
        <v>549</v>
      </c>
    </row>
    <row r="206" spans="1:10">
      <c r="A206" s="33" t="s">
        <v>550</v>
      </c>
    </row>
    <row r="207" spans="1:10">
      <c r="A207" s="34" t="s">
        <v>386</v>
      </c>
      <c r="B207" s="34" t="s">
        <v>388</v>
      </c>
      <c r="C207" s="34" t="s">
        <v>551</v>
      </c>
      <c r="D207" s="34" t="s">
        <v>516</v>
      </c>
      <c r="E207" s="34" t="s">
        <v>516</v>
      </c>
      <c r="F207" s="34" t="s">
        <v>516</v>
      </c>
      <c r="G207" s="34" t="s">
        <v>516</v>
      </c>
      <c r="H207" s="34" t="s">
        <v>516</v>
      </c>
      <c r="I207" s="34" t="s">
        <v>516</v>
      </c>
      <c r="J207" s="34" t="s">
        <v>516</v>
      </c>
    </row>
    <row r="208" spans="1:10">
      <c r="A208" s="34" t="s">
        <v>389</v>
      </c>
      <c r="B208" s="34" t="s">
        <v>391</v>
      </c>
      <c r="C208" s="34" t="s">
        <v>552</v>
      </c>
      <c r="D208" s="34" t="s">
        <v>553</v>
      </c>
      <c r="E208" s="34" t="s">
        <v>554</v>
      </c>
      <c r="F208" s="34" t="s">
        <v>555</v>
      </c>
      <c r="G208" s="34" t="s">
        <v>556</v>
      </c>
      <c r="H208" s="34" t="s">
        <v>557</v>
      </c>
      <c r="I208" s="34" t="s">
        <v>558</v>
      </c>
      <c r="J208" s="34" t="s">
        <v>559</v>
      </c>
    </row>
    <row r="210" spans="1:11">
      <c r="B210" s="15" t="s">
        <v>560</v>
      </c>
      <c r="C210" s="15" t="s">
        <v>561</v>
      </c>
      <c r="D210" s="15" t="s">
        <v>242</v>
      </c>
      <c r="E210" s="15" t="s">
        <v>243</v>
      </c>
      <c r="F210" s="15" t="s">
        <v>244</v>
      </c>
      <c r="G210" s="15" t="s">
        <v>245</v>
      </c>
      <c r="H210" s="15" t="s">
        <v>246</v>
      </c>
      <c r="I210" s="15" t="s">
        <v>247</v>
      </c>
      <c r="J210" s="15" t="s">
        <v>248</v>
      </c>
    </row>
    <row r="211" spans="1:11">
      <c r="A211" s="29" t="s">
        <v>249</v>
      </c>
      <c r="K211" s="17"/>
    </row>
    <row r="212" spans="1:11">
      <c r="A212" s="4" t="s">
        <v>185</v>
      </c>
      <c r="B212" s="40">
        <f>SUMPRODUCT($B84:$F84,'Input'!$B$162:$F$162)</f>
        <v>0</v>
      </c>
      <c r="C212" s="42">
        <f>B212</f>
        <v>0</v>
      </c>
      <c r="D212" s="43">
        <f>'Input'!B195*(1-B212)</f>
        <v>0</v>
      </c>
      <c r="E212" s="43">
        <f>'Input'!C195*(1-B212)</f>
        <v>0</v>
      </c>
      <c r="F212" s="43">
        <f>'Input'!D195*(1-B212)</f>
        <v>0</v>
      </c>
      <c r="G212" s="43">
        <f>'Input'!E195*(1-C212)</f>
        <v>0</v>
      </c>
      <c r="H212" s="43">
        <f>'Input'!F195*(1-B212)</f>
        <v>0</v>
      </c>
      <c r="I212" s="43">
        <f>'Input'!G195*(1-B212)</f>
        <v>0</v>
      </c>
      <c r="J212" s="43">
        <f>'Input'!H195*(1-B212)</f>
        <v>0</v>
      </c>
      <c r="K212" s="17"/>
    </row>
    <row r="213" spans="1:11">
      <c r="A213" s="4" t="s">
        <v>250</v>
      </c>
      <c r="B213" s="40">
        <f>SUMPRODUCT($B85:$F85,'Input'!$B$162:$F$162)</f>
        <v>0</v>
      </c>
      <c r="C213" s="42">
        <f>B213</f>
        <v>0</v>
      </c>
      <c r="D213" s="43">
        <f>'Input'!B196*(1-B213)</f>
        <v>0</v>
      </c>
      <c r="E213" s="43">
        <f>'Input'!C196*(1-B213)</f>
        <v>0</v>
      </c>
      <c r="F213" s="43">
        <f>'Input'!D196*(1-B213)</f>
        <v>0</v>
      </c>
      <c r="G213" s="43">
        <f>'Input'!E196*(1-C213)</f>
        <v>0</v>
      </c>
      <c r="H213" s="43">
        <f>'Input'!F196*(1-B213)</f>
        <v>0</v>
      </c>
      <c r="I213" s="43">
        <f>'Input'!G196*(1-B213)</f>
        <v>0</v>
      </c>
      <c r="J213" s="43">
        <f>'Input'!H196*(1-B213)</f>
        <v>0</v>
      </c>
      <c r="K213" s="17"/>
    </row>
    <row r="214" spans="1:11">
      <c r="A214" s="4" t="s">
        <v>251</v>
      </c>
      <c r="B214" s="40">
        <f>SUMPRODUCT($B86:$F86,'Input'!$B$162:$F$162)</f>
        <v>0</v>
      </c>
      <c r="C214" s="42">
        <f>B214</f>
        <v>0</v>
      </c>
      <c r="D214" s="43">
        <f>'Input'!B197*(1-B214)</f>
        <v>0</v>
      </c>
      <c r="E214" s="43">
        <f>'Input'!C197*(1-B214)</f>
        <v>0</v>
      </c>
      <c r="F214" s="43">
        <f>'Input'!D197*(1-B214)</f>
        <v>0</v>
      </c>
      <c r="G214" s="43">
        <f>'Input'!E197*(1-C214)</f>
        <v>0</v>
      </c>
      <c r="H214" s="43">
        <f>'Input'!F197*(1-B214)</f>
        <v>0</v>
      </c>
      <c r="I214" s="43">
        <f>'Input'!G197*(1-B214)</f>
        <v>0</v>
      </c>
      <c r="J214" s="43">
        <f>'Input'!H197*(1-B214)</f>
        <v>0</v>
      </c>
      <c r="K214" s="17"/>
    </row>
    <row r="215" spans="1:11">
      <c r="A215" s="29" t="s">
        <v>252</v>
      </c>
      <c r="K215" s="17"/>
    </row>
    <row r="216" spans="1:11">
      <c r="A216" s="4" t="s">
        <v>186</v>
      </c>
      <c r="B216" s="40">
        <f>SUMPRODUCT($B88:$F88,'Input'!$B$162:$F$162)</f>
        <v>0</v>
      </c>
      <c r="C216" s="42">
        <f>B216</f>
        <v>0</v>
      </c>
      <c r="D216" s="43">
        <f>'Input'!B199*(1-B216)</f>
        <v>0</v>
      </c>
      <c r="E216" s="43">
        <f>'Input'!C199*(1-B216)</f>
        <v>0</v>
      </c>
      <c r="F216" s="43">
        <f>'Input'!D199*(1-B216)</f>
        <v>0</v>
      </c>
      <c r="G216" s="43">
        <f>'Input'!E199*(1-C216)</f>
        <v>0</v>
      </c>
      <c r="H216" s="43">
        <f>'Input'!F199*(1-B216)</f>
        <v>0</v>
      </c>
      <c r="I216" s="43">
        <f>'Input'!G199*(1-B216)</f>
        <v>0</v>
      </c>
      <c r="J216" s="43">
        <f>'Input'!H199*(1-B216)</f>
        <v>0</v>
      </c>
      <c r="K216" s="17"/>
    </row>
    <row r="217" spans="1:11">
      <c r="A217" s="4" t="s">
        <v>253</v>
      </c>
      <c r="B217" s="40">
        <f>SUMPRODUCT($B89:$F89,'Input'!$B$162:$F$162)</f>
        <v>0</v>
      </c>
      <c r="C217" s="42">
        <f>B217</f>
        <v>0</v>
      </c>
      <c r="D217" s="43">
        <f>'Input'!B200*(1-B217)</f>
        <v>0</v>
      </c>
      <c r="E217" s="43">
        <f>'Input'!C200*(1-B217)</f>
        <v>0</v>
      </c>
      <c r="F217" s="43">
        <f>'Input'!D200*(1-B217)</f>
        <v>0</v>
      </c>
      <c r="G217" s="43">
        <f>'Input'!E200*(1-C217)</f>
        <v>0</v>
      </c>
      <c r="H217" s="43">
        <f>'Input'!F200*(1-B217)</f>
        <v>0</v>
      </c>
      <c r="I217" s="43">
        <f>'Input'!G200*(1-B217)</f>
        <v>0</v>
      </c>
      <c r="J217" s="43">
        <f>'Input'!H200*(1-B217)</f>
        <v>0</v>
      </c>
      <c r="K217" s="17"/>
    </row>
    <row r="218" spans="1:11">
      <c r="A218" s="4" t="s">
        <v>254</v>
      </c>
      <c r="B218" s="40">
        <f>SUMPRODUCT($B90:$F90,'Input'!$B$162:$F$162)</f>
        <v>0</v>
      </c>
      <c r="C218" s="42">
        <f>B218</f>
        <v>0</v>
      </c>
      <c r="D218" s="43">
        <f>'Input'!B201*(1-B218)</f>
        <v>0</v>
      </c>
      <c r="E218" s="43">
        <f>'Input'!C201*(1-B218)</f>
        <v>0</v>
      </c>
      <c r="F218" s="43">
        <f>'Input'!D201*(1-B218)</f>
        <v>0</v>
      </c>
      <c r="G218" s="43">
        <f>'Input'!E201*(1-C218)</f>
        <v>0</v>
      </c>
      <c r="H218" s="43">
        <f>'Input'!F201*(1-B218)</f>
        <v>0</v>
      </c>
      <c r="I218" s="43">
        <f>'Input'!G201*(1-B218)</f>
        <v>0</v>
      </c>
      <c r="J218" s="43">
        <f>'Input'!H201*(1-B218)</f>
        <v>0</v>
      </c>
      <c r="K218" s="17"/>
    </row>
    <row r="219" spans="1:11">
      <c r="A219" s="29" t="s">
        <v>255</v>
      </c>
      <c r="K219" s="17"/>
    </row>
    <row r="220" spans="1:11">
      <c r="A220" s="4" t="s">
        <v>231</v>
      </c>
      <c r="B220" s="40">
        <f>SUMPRODUCT($B92:$F92,'Input'!$B$162:$F$162)</f>
        <v>0</v>
      </c>
      <c r="C220" s="42">
        <f>B220</f>
        <v>0</v>
      </c>
      <c r="D220" s="43">
        <f>'Input'!B203*(1-B220)</f>
        <v>0</v>
      </c>
      <c r="E220" s="43">
        <f>'Input'!C203*(1-B220)</f>
        <v>0</v>
      </c>
      <c r="F220" s="43">
        <f>'Input'!D203*(1-B220)</f>
        <v>0</v>
      </c>
      <c r="G220" s="43">
        <f>'Input'!E203*(1-C220)</f>
        <v>0</v>
      </c>
      <c r="H220" s="43">
        <f>'Input'!F203*(1-B220)</f>
        <v>0</v>
      </c>
      <c r="I220" s="43">
        <f>'Input'!G203*(1-B220)</f>
        <v>0</v>
      </c>
      <c r="J220" s="43">
        <f>'Input'!H203*(1-B220)</f>
        <v>0</v>
      </c>
      <c r="K220" s="17"/>
    </row>
    <row r="221" spans="1:11">
      <c r="A221" s="4" t="s">
        <v>256</v>
      </c>
      <c r="B221" s="40">
        <f>SUMPRODUCT($B93:$F93,'Input'!$B$162:$F$162)</f>
        <v>0</v>
      </c>
      <c r="C221" s="42">
        <f>B221</f>
        <v>0</v>
      </c>
      <c r="D221" s="43">
        <f>'Input'!B204*(1-B221)</f>
        <v>0</v>
      </c>
      <c r="E221" s="43">
        <f>'Input'!C204*(1-B221)</f>
        <v>0</v>
      </c>
      <c r="F221" s="43">
        <f>'Input'!D204*(1-B221)</f>
        <v>0</v>
      </c>
      <c r="G221" s="43">
        <f>'Input'!E204*(1-C221)</f>
        <v>0</v>
      </c>
      <c r="H221" s="43">
        <f>'Input'!F204*(1-B221)</f>
        <v>0</v>
      </c>
      <c r="I221" s="43">
        <f>'Input'!G204*(1-B221)</f>
        <v>0</v>
      </c>
      <c r="J221" s="43">
        <f>'Input'!H204*(1-B221)</f>
        <v>0</v>
      </c>
      <c r="K221" s="17"/>
    </row>
    <row r="222" spans="1:11">
      <c r="A222" s="4" t="s">
        <v>257</v>
      </c>
      <c r="B222" s="40">
        <f>SUMPRODUCT($B94:$F94,'Input'!$B$162:$F$162)</f>
        <v>0</v>
      </c>
      <c r="C222" s="42">
        <f>B222</f>
        <v>0</v>
      </c>
      <c r="D222" s="43">
        <f>'Input'!B205*(1-B222)</f>
        <v>0</v>
      </c>
      <c r="E222" s="43">
        <f>'Input'!C205*(1-B222)</f>
        <v>0</v>
      </c>
      <c r="F222" s="43">
        <f>'Input'!D205*(1-B222)</f>
        <v>0</v>
      </c>
      <c r="G222" s="43">
        <f>'Input'!E205*(1-C222)</f>
        <v>0</v>
      </c>
      <c r="H222" s="43">
        <f>'Input'!F205*(1-B222)</f>
        <v>0</v>
      </c>
      <c r="I222" s="43">
        <f>'Input'!G205*(1-B222)</f>
        <v>0</v>
      </c>
      <c r="J222" s="43">
        <f>'Input'!H205*(1-B222)</f>
        <v>0</v>
      </c>
      <c r="K222" s="17"/>
    </row>
    <row r="223" spans="1:11">
      <c r="A223" s="29" t="s">
        <v>258</v>
      </c>
      <c r="K223" s="17"/>
    </row>
    <row r="224" spans="1:11">
      <c r="A224" s="4" t="s">
        <v>187</v>
      </c>
      <c r="B224" s="40">
        <f>SUMPRODUCT($B96:$F96,'Input'!$B$162:$F$162)</f>
        <v>0</v>
      </c>
      <c r="C224" s="42">
        <f>B224</f>
        <v>0</v>
      </c>
      <c r="D224" s="43">
        <f>'Input'!B207*(1-B224)</f>
        <v>0</v>
      </c>
      <c r="E224" s="43">
        <f>'Input'!C207*(1-B224)</f>
        <v>0</v>
      </c>
      <c r="F224" s="43">
        <f>'Input'!D207*(1-B224)</f>
        <v>0</v>
      </c>
      <c r="G224" s="43">
        <f>'Input'!E207*(1-C224)</f>
        <v>0</v>
      </c>
      <c r="H224" s="43">
        <f>'Input'!F207*(1-B224)</f>
        <v>0</v>
      </c>
      <c r="I224" s="43">
        <f>'Input'!G207*(1-B224)</f>
        <v>0</v>
      </c>
      <c r="J224" s="43">
        <f>'Input'!H207*(1-B224)</f>
        <v>0</v>
      </c>
      <c r="K224" s="17"/>
    </row>
    <row r="225" spans="1:11">
      <c r="A225" s="4" t="s">
        <v>259</v>
      </c>
      <c r="B225" s="40">
        <f>SUMPRODUCT($B97:$F97,'Input'!$B$162:$F$162)</f>
        <v>0</v>
      </c>
      <c r="C225" s="42">
        <f>B225</f>
        <v>0</v>
      </c>
      <c r="D225" s="43">
        <f>'Input'!B208*(1-B225)</f>
        <v>0</v>
      </c>
      <c r="E225" s="43">
        <f>'Input'!C208*(1-B225)</f>
        <v>0</v>
      </c>
      <c r="F225" s="43">
        <f>'Input'!D208*(1-B225)</f>
        <v>0</v>
      </c>
      <c r="G225" s="43">
        <f>'Input'!E208*(1-C225)</f>
        <v>0</v>
      </c>
      <c r="H225" s="43">
        <f>'Input'!F208*(1-B225)</f>
        <v>0</v>
      </c>
      <c r="I225" s="43">
        <f>'Input'!G208*(1-B225)</f>
        <v>0</v>
      </c>
      <c r="J225" s="43">
        <f>'Input'!H208*(1-B225)</f>
        <v>0</v>
      </c>
      <c r="K225" s="17"/>
    </row>
    <row r="226" spans="1:11">
      <c r="A226" s="4" t="s">
        <v>260</v>
      </c>
      <c r="B226" s="40">
        <f>SUMPRODUCT($B98:$F98,'Input'!$B$162:$F$162)</f>
        <v>0</v>
      </c>
      <c r="C226" s="42">
        <f>B226</f>
        <v>0</v>
      </c>
      <c r="D226" s="43">
        <f>'Input'!B209*(1-B226)</f>
        <v>0</v>
      </c>
      <c r="E226" s="43">
        <f>'Input'!C209*(1-B226)</f>
        <v>0</v>
      </c>
      <c r="F226" s="43">
        <f>'Input'!D209*(1-B226)</f>
        <v>0</v>
      </c>
      <c r="G226" s="43">
        <f>'Input'!E209*(1-C226)</f>
        <v>0</v>
      </c>
      <c r="H226" s="43">
        <f>'Input'!F209*(1-B226)</f>
        <v>0</v>
      </c>
      <c r="I226" s="43">
        <f>'Input'!G209*(1-B226)</f>
        <v>0</v>
      </c>
      <c r="J226" s="43">
        <f>'Input'!H209*(1-B226)</f>
        <v>0</v>
      </c>
      <c r="K226" s="17"/>
    </row>
    <row r="227" spans="1:11">
      <c r="A227" s="29" t="s">
        <v>261</v>
      </c>
      <c r="K227" s="17"/>
    </row>
    <row r="228" spans="1:11">
      <c r="A228" s="4" t="s">
        <v>188</v>
      </c>
      <c r="B228" s="40">
        <f>SUMPRODUCT($B100:$F100,'Input'!$B$162:$F$162)</f>
        <v>0</v>
      </c>
      <c r="C228" s="42">
        <f>B228</f>
        <v>0</v>
      </c>
      <c r="D228" s="43">
        <f>'Input'!B211*(1-B228)</f>
        <v>0</v>
      </c>
      <c r="E228" s="43">
        <f>'Input'!C211*(1-B228)</f>
        <v>0</v>
      </c>
      <c r="F228" s="43">
        <f>'Input'!D211*(1-B228)</f>
        <v>0</v>
      </c>
      <c r="G228" s="43">
        <f>'Input'!E211*(1-C228)</f>
        <v>0</v>
      </c>
      <c r="H228" s="43">
        <f>'Input'!F211*(1-B228)</f>
        <v>0</v>
      </c>
      <c r="I228" s="43">
        <f>'Input'!G211*(1-B228)</f>
        <v>0</v>
      </c>
      <c r="J228" s="43">
        <f>'Input'!H211*(1-B228)</f>
        <v>0</v>
      </c>
      <c r="K228" s="17"/>
    </row>
    <row r="229" spans="1:11">
      <c r="A229" s="4" t="s">
        <v>262</v>
      </c>
      <c r="B229" s="40">
        <f>SUMPRODUCT($B101:$F101,'Input'!$B$162:$F$162)</f>
        <v>0</v>
      </c>
      <c r="C229" s="42">
        <f>B229</f>
        <v>0</v>
      </c>
      <c r="D229" s="43">
        <f>'Input'!B212*(1-B229)</f>
        <v>0</v>
      </c>
      <c r="E229" s="43">
        <f>'Input'!C212*(1-B229)</f>
        <v>0</v>
      </c>
      <c r="F229" s="43">
        <f>'Input'!D212*(1-B229)</f>
        <v>0</v>
      </c>
      <c r="G229" s="43">
        <f>'Input'!E212*(1-C229)</f>
        <v>0</v>
      </c>
      <c r="H229" s="43">
        <f>'Input'!F212*(1-B229)</f>
        <v>0</v>
      </c>
      <c r="I229" s="43">
        <f>'Input'!G212*(1-B229)</f>
        <v>0</v>
      </c>
      <c r="J229" s="43">
        <f>'Input'!H212*(1-B229)</f>
        <v>0</v>
      </c>
      <c r="K229" s="17"/>
    </row>
    <row r="230" spans="1:11">
      <c r="A230" s="4" t="s">
        <v>263</v>
      </c>
      <c r="B230" s="40">
        <f>SUMPRODUCT($B102:$F102,'Input'!$B$162:$F$162)</f>
        <v>0</v>
      </c>
      <c r="C230" s="42">
        <f>B230</f>
        <v>0</v>
      </c>
      <c r="D230" s="43">
        <f>'Input'!B213*(1-B230)</f>
        <v>0</v>
      </c>
      <c r="E230" s="43">
        <f>'Input'!C213*(1-B230)</f>
        <v>0</v>
      </c>
      <c r="F230" s="43">
        <f>'Input'!D213*(1-B230)</f>
        <v>0</v>
      </c>
      <c r="G230" s="43">
        <f>'Input'!E213*(1-C230)</f>
        <v>0</v>
      </c>
      <c r="H230" s="43">
        <f>'Input'!F213*(1-B230)</f>
        <v>0</v>
      </c>
      <c r="I230" s="43">
        <f>'Input'!G213*(1-B230)</f>
        <v>0</v>
      </c>
      <c r="J230" s="43">
        <f>'Input'!H213*(1-B230)</f>
        <v>0</v>
      </c>
      <c r="K230" s="17"/>
    </row>
    <row r="231" spans="1:11">
      <c r="A231" s="29" t="s">
        <v>264</v>
      </c>
      <c r="K231" s="17"/>
    </row>
    <row r="232" spans="1:11">
      <c r="A232" s="4" t="s">
        <v>232</v>
      </c>
      <c r="B232" s="40">
        <f>SUMPRODUCT($B104:$F104,'Input'!$B$162:$F$162)</f>
        <v>0</v>
      </c>
      <c r="C232" s="42">
        <f>B232</f>
        <v>0</v>
      </c>
      <c r="D232" s="43">
        <f>'Input'!B215*(1-B232)</f>
        <v>0</v>
      </c>
      <c r="E232" s="43">
        <f>'Input'!C215*(1-B232)</f>
        <v>0</v>
      </c>
      <c r="F232" s="43">
        <f>'Input'!D215*(1-B232)</f>
        <v>0</v>
      </c>
      <c r="G232" s="43">
        <f>'Input'!E215*(1-C232)</f>
        <v>0</v>
      </c>
      <c r="H232" s="43">
        <f>'Input'!F215*(1-B232)</f>
        <v>0</v>
      </c>
      <c r="I232" s="43">
        <f>'Input'!G215*(1-B232)</f>
        <v>0</v>
      </c>
      <c r="J232" s="43">
        <f>'Input'!H215*(1-B232)</f>
        <v>0</v>
      </c>
      <c r="K232" s="17"/>
    </row>
    <row r="233" spans="1:11">
      <c r="A233" s="4" t="s">
        <v>265</v>
      </c>
      <c r="B233" s="40">
        <f>SUMPRODUCT($B105:$F105,'Input'!$B$162:$F$162)</f>
        <v>0</v>
      </c>
      <c r="C233" s="42">
        <f>B233</f>
        <v>0</v>
      </c>
      <c r="D233" s="43">
        <f>'Input'!B216*(1-B233)</f>
        <v>0</v>
      </c>
      <c r="E233" s="43">
        <f>'Input'!C216*(1-B233)</f>
        <v>0</v>
      </c>
      <c r="F233" s="43">
        <f>'Input'!D216*(1-B233)</f>
        <v>0</v>
      </c>
      <c r="G233" s="43">
        <f>'Input'!E216*(1-C233)</f>
        <v>0</v>
      </c>
      <c r="H233" s="43">
        <f>'Input'!F216*(1-B233)</f>
        <v>0</v>
      </c>
      <c r="I233" s="43">
        <f>'Input'!G216*(1-B233)</f>
        <v>0</v>
      </c>
      <c r="J233" s="43">
        <f>'Input'!H216*(1-B233)</f>
        <v>0</v>
      </c>
      <c r="K233" s="17"/>
    </row>
    <row r="234" spans="1:11">
      <c r="A234" s="4" t="s">
        <v>266</v>
      </c>
      <c r="B234" s="40">
        <f>SUMPRODUCT($B106:$F106,'Input'!$B$162:$F$162)</f>
        <v>0</v>
      </c>
      <c r="C234" s="42">
        <f>B234</f>
        <v>0</v>
      </c>
      <c r="D234" s="43">
        <f>'Input'!B217*(1-B234)</f>
        <v>0</v>
      </c>
      <c r="E234" s="43">
        <f>'Input'!C217*(1-B234)</f>
        <v>0</v>
      </c>
      <c r="F234" s="43">
        <f>'Input'!D217*(1-B234)</f>
        <v>0</v>
      </c>
      <c r="G234" s="43">
        <f>'Input'!E217*(1-C234)</f>
        <v>0</v>
      </c>
      <c r="H234" s="43">
        <f>'Input'!F217*(1-B234)</f>
        <v>0</v>
      </c>
      <c r="I234" s="43">
        <f>'Input'!G217*(1-B234)</f>
        <v>0</v>
      </c>
      <c r="J234" s="43">
        <f>'Input'!H217*(1-B234)</f>
        <v>0</v>
      </c>
      <c r="K234" s="17"/>
    </row>
    <row r="235" spans="1:11">
      <c r="A235" s="29" t="s">
        <v>267</v>
      </c>
      <c r="K235" s="17"/>
    </row>
    <row r="236" spans="1:11">
      <c r="A236" s="4" t="s">
        <v>189</v>
      </c>
      <c r="B236" s="40">
        <f>SUMPRODUCT($B108:$F108,'Input'!$B$162:$F$162)</f>
        <v>0</v>
      </c>
      <c r="C236" s="42">
        <f>B236</f>
        <v>0</v>
      </c>
      <c r="D236" s="43">
        <f>'Input'!B219*(1-B236)</f>
        <v>0</v>
      </c>
      <c r="E236" s="43">
        <f>'Input'!C219*(1-B236)</f>
        <v>0</v>
      </c>
      <c r="F236" s="43">
        <f>'Input'!D219*(1-B236)</f>
        <v>0</v>
      </c>
      <c r="G236" s="43">
        <f>'Input'!E219*(1-C236)</f>
        <v>0</v>
      </c>
      <c r="H236" s="43">
        <f>'Input'!F219*(1-B236)</f>
        <v>0</v>
      </c>
      <c r="I236" s="43">
        <f>'Input'!G219*(1-B236)</f>
        <v>0</v>
      </c>
      <c r="J236" s="43">
        <f>'Input'!H219*(1-B236)</f>
        <v>0</v>
      </c>
      <c r="K236" s="17"/>
    </row>
    <row r="237" spans="1:11">
      <c r="A237" s="4" t="s">
        <v>268</v>
      </c>
      <c r="B237" s="40">
        <f>SUMPRODUCT($B109:$F109,'Input'!$B$162:$F$162)</f>
        <v>0</v>
      </c>
      <c r="C237" s="42">
        <f>B237</f>
        <v>0</v>
      </c>
      <c r="D237" s="43">
        <f>'Input'!B220*(1-B237)</f>
        <v>0</v>
      </c>
      <c r="E237" s="43">
        <f>'Input'!C220*(1-B237)</f>
        <v>0</v>
      </c>
      <c r="F237" s="43">
        <f>'Input'!D220*(1-B237)</f>
        <v>0</v>
      </c>
      <c r="G237" s="43">
        <f>'Input'!E220*(1-C237)</f>
        <v>0</v>
      </c>
      <c r="H237" s="43">
        <f>'Input'!F220*(1-B237)</f>
        <v>0</v>
      </c>
      <c r="I237" s="43">
        <f>'Input'!G220*(1-B237)</f>
        <v>0</v>
      </c>
      <c r="J237" s="43">
        <f>'Input'!H220*(1-B237)</f>
        <v>0</v>
      </c>
      <c r="K237" s="17"/>
    </row>
    <row r="238" spans="1:11">
      <c r="A238" s="4" t="s">
        <v>269</v>
      </c>
      <c r="B238" s="40">
        <f>SUMPRODUCT($B110:$F110,'Input'!$B$162:$F$162)</f>
        <v>0</v>
      </c>
      <c r="C238" s="42">
        <f>B238</f>
        <v>0</v>
      </c>
      <c r="D238" s="43">
        <f>'Input'!B221*(1-B238)</f>
        <v>0</v>
      </c>
      <c r="E238" s="43">
        <f>'Input'!C221*(1-B238)</f>
        <v>0</v>
      </c>
      <c r="F238" s="43">
        <f>'Input'!D221*(1-B238)</f>
        <v>0</v>
      </c>
      <c r="G238" s="43">
        <f>'Input'!E221*(1-C238)</f>
        <v>0</v>
      </c>
      <c r="H238" s="43">
        <f>'Input'!F221*(1-B238)</f>
        <v>0</v>
      </c>
      <c r="I238" s="43">
        <f>'Input'!G221*(1-B238)</f>
        <v>0</v>
      </c>
      <c r="J238" s="43">
        <f>'Input'!H221*(1-B238)</f>
        <v>0</v>
      </c>
      <c r="K238" s="17"/>
    </row>
    <row r="239" spans="1:11">
      <c r="A239" s="29" t="s">
        <v>270</v>
      </c>
      <c r="K239" s="17"/>
    </row>
    <row r="240" spans="1:11">
      <c r="A240" s="4" t="s">
        <v>190</v>
      </c>
      <c r="B240" s="40">
        <f>SUMPRODUCT($B112:$F112,'Input'!$B$162:$F$162)</f>
        <v>0</v>
      </c>
      <c r="C240" s="42">
        <f>B240</f>
        <v>0</v>
      </c>
      <c r="D240" s="43">
        <f>'Input'!B223*(1-B240)</f>
        <v>0</v>
      </c>
      <c r="E240" s="43">
        <f>'Input'!C223*(1-B240)</f>
        <v>0</v>
      </c>
      <c r="F240" s="43">
        <f>'Input'!D223*(1-B240)</f>
        <v>0</v>
      </c>
      <c r="G240" s="43">
        <f>'Input'!E223*(1-C240)</f>
        <v>0</v>
      </c>
      <c r="H240" s="43">
        <f>'Input'!F223*(1-B240)</f>
        <v>0</v>
      </c>
      <c r="I240" s="43">
        <f>'Input'!G223*(1-B240)</f>
        <v>0</v>
      </c>
      <c r="J240" s="43">
        <f>'Input'!H223*(1-B240)</f>
        <v>0</v>
      </c>
      <c r="K240" s="17"/>
    </row>
    <row r="241" spans="1:11">
      <c r="A241" s="29" t="s">
        <v>271</v>
      </c>
      <c r="K241" s="17"/>
    </row>
    <row r="242" spans="1:11">
      <c r="A242" s="4" t="s">
        <v>210</v>
      </c>
      <c r="B242" s="40">
        <f>SUMPRODUCT($B114:$F114,'Input'!$B$162:$F$162)</f>
        <v>0</v>
      </c>
      <c r="C242" s="42">
        <f>B242</f>
        <v>0</v>
      </c>
      <c r="D242" s="43">
        <f>'Input'!B225*(1-B242)</f>
        <v>0</v>
      </c>
      <c r="E242" s="43">
        <f>'Input'!C225*(1-B242)</f>
        <v>0</v>
      </c>
      <c r="F242" s="43">
        <f>'Input'!D225*(1-B242)</f>
        <v>0</v>
      </c>
      <c r="G242" s="43">
        <f>'Input'!E225*(1-C242)</f>
        <v>0</v>
      </c>
      <c r="H242" s="43">
        <f>'Input'!F225*(1-B242)</f>
        <v>0</v>
      </c>
      <c r="I242" s="43">
        <f>'Input'!G225*(1-B242)</f>
        <v>0</v>
      </c>
      <c r="J242" s="43">
        <f>'Input'!H225*(1-B242)</f>
        <v>0</v>
      </c>
      <c r="K242" s="17"/>
    </row>
    <row r="243" spans="1:11">
      <c r="A243" s="29" t="s">
        <v>272</v>
      </c>
      <c r="K243" s="17"/>
    </row>
    <row r="244" spans="1:11">
      <c r="A244" s="4" t="s">
        <v>191</v>
      </c>
      <c r="B244" s="40">
        <f>SUMPRODUCT($B116:$F116,'Input'!$B$162:$F$162)</f>
        <v>0</v>
      </c>
      <c r="C244" s="42">
        <f>B244</f>
        <v>0</v>
      </c>
      <c r="D244" s="43">
        <f>'Input'!B227*(1-B244)</f>
        <v>0</v>
      </c>
      <c r="E244" s="43">
        <f>'Input'!C227*(1-B244)</f>
        <v>0</v>
      </c>
      <c r="F244" s="43">
        <f>'Input'!D227*(1-B244)</f>
        <v>0</v>
      </c>
      <c r="G244" s="43">
        <f>'Input'!E227*(1-C244)</f>
        <v>0</v>
      </c>
      <c r="H244" s="43">
        <f>'Input'!F227*(1-B244)</f>
        <v>0</v>
      </c>
      <c r="I244" s="43">
        <f>'Input'!G227*(1-B244)</f>
        <v>0</v>
      </c>
      <c r="J244" s="43">
        <f>'Input'!H227*(1-B244)</f>
        <v>0</v>
      </c>
      <c r="K244" s="17"/>
    </row>
    <row r="245" spans="1:11">
      <c r="A245" s="4" t="s">
        <v>273</v>
      </c>
      <c r="B245" s="40">
        <f>SUMPRODUCT($B117:$F117,'Input'!$B$162:$F$162)</f>
        <v>0</v>
      </c>
      <c r="C245" s="42">
        <f>B245</f>
        <v>0</v>
      </c>
      <c r="D245" s="43">
        <f>'Input'!B228*(1-B245)</f>
        <v>0</v>
      </c>
      <c r="E245" s="43">
        <f>'Input'!C228*(1-B245)</f>
        <v>0</v>
      </c>
      <c r="F245" s="43">
        <f>'Input'!D228*(1-B245)</f>
        <v>0</v>
      </c>
      <c r="G245" s="43">
        <f>'Input'!E228*(1-C245)</f>
        <v>0</v>
      </c>
      <c r="H245" s="43">
        <f>'Input'!F228*(1-B245)</f>
        <v>0</v>
      </c>
      <c r="I245" s="43">
        <f>'Input'!G228*(1-B245)</f>
        <v>0</v>
      </c>
      <c r="J245" s="43">
        <f>'Input'!H228*(1-B245)</f>
        <v>0</v>
      </c>
      <c r="K245" s="17"/>
    </row>
    <row r="246" spans="1:11">
      <c r="A246" s="4" t="s">
        <v>274</v>
      </c>
      <c r="B246" s="40">
        <f>SUMPRODUCT($B118:$F118,'Input'!$B$162:$F$162)</f>
        <v>0</v>
      </c>
      <c r="C246" s="42">
        <f>B246</f>
        <v>0</v>
      </c>
      <c r="D246" s="43">
        <f>'Input'!B229*(1-B246)</f>
        <v>0</v>
      </c>
      <c r="E246" s="43">
        <f>'Input'!C229*(1-B246)</f>
        <v>0</v>
      </c>
      <c r="F246" s="43">
        <f>'Input'!D229*(1-B246)</f>
        <v>0</v>
      </c>
      <c r="G246" s="43">
        <f>'Input'!E229*(1-C246)</f>
        <v>0</v>
      </c>
      <c r="H246" s="43">
        <f>'Input'!F229*(1-B246)</f>
        <v>0</v>
      </c>
      <c r="I246" s="43">
        <f>'Input'!G229*(1-B246)</f>
        <v>0</v>
      </c>
      <c r="J246" s="43">
        <f>'Input'!H229*(1-B246)</f>
        <v>0</v>
      </c>
      <c r="K246" s="17"/>
    </row>
    <row r="247" spans="1:11">
      <c r="A247" s="29" t="s">
        <v>275</v>
      </c>
      <c r="K247" s="17"/>
    </row>
    <row r="248" spans="1:11">
      <c r="A248" s="4" t="s">
        <v>192</v>
      </c>
      <c r="B248" s="40">
        <f>SUMPRODUCT($B120:$F120,'Input'!$B$162:$F$162)</f>
        <v>0</v>
      </c>
      <c r="C248" s="42">
        <f>B248</f>
        <v>0</v>
      </c>
      <c r="D248" s="43">
        <f>'Input'!B231*(1-B248)</f>
        <v>0</v>
      </c>
      <c r="E248" s="43">
        <f>'Input'!C231*(1-B248)</f>
        <v>0</v>
      </c>
      <c r="F248" s="43">
        <f>'Input'!D231*(1-B248)</f>
        <v>0</v>
      </c>
      <c r="G248" s="43">
        <f>'Input'!E231*(1-C248)</f>
        <v>0</v>
      </c>
      <c r="H248" s="43">
        <f>'Input'!F231*(1-B248)</f>
        <v>0</v>
      </c>
      <c r="I248" s="43">
        <f>'Input'!G231*(1-B248)</f>
        <v>0</v>
      </c>
      <c r="J248" s="43">
        <f>'Input'!H231*(1-B248)</f>
        <v>0</v>
      </c>
      <c r="K248" s="17"/>
    </row>
    <row r="249" spans="1:11">
      <c r="A249" s="4" t="s">
        <v>276</v>
      </c>
      <c r="B249" s="40">
        <f>SUMPRODUCT($B121:$F121,'Input'!$B$162:$F$162)</f>
        <v>0</v>
      </c>
      <c r="C249" s="42">
        <f>B249</f>
        <v>0</v>
      </c>
      <c r="D249" s="43">
        <f>'Input'!B232*(1-B249)</f>
        <v>0</v>
      </c>
      <c r="E249" s="43">
        <f>'Input'!C232*(1-B249)</f>
        <v>0</v>
      </c>
      <c r="F249" s="43">
        <f>'Input'!D232*(1-B249)</f>
        <v>0</v>
      </c>
      <c r="G249" s="43">
        <f>'Input'!E232*(1-C249)</f>
        <v>0</v>
      </c>
      <c r="H249" s="43">
        <f>'Input'!F232*(1-B249)</f>
        <v>0</v>
      </c>
      <c r="I249" s="43">
        <f>'Input'!G232*(1-B249)</f>
        <v>0</v>
      </c>
      <c r="J249" s="43">
        <f>'Input'!H232*(1-B249)</f>
        <v>0</v>
      </c>
      <c r="K249" s="17"/>
    </row>
    <row r="250" spans="1:11">
      <c r="A250" s="4" t="s">
        <v>277</v>
      </c>
      <c r="B250" s="40">
        <f>SUMPRODUCT($B122:$F122,'Input'!$B$162:$F$162)</f>
        <v>0</v>
      </c>
      <c r="C250" s="42">
        <f>B250</f>
        <v>0</v>
      </c>
      <c r="D250" s="43">
        <f>'Input'!B233*(1-B250)</f>
        <v>0</v>
      </c>
      <c r="E250" s="43">
        <f>'Input'!C233*(1-B250)</f>
        <v>0</v>
      </c>
      <c r="F250" s="43">
        <f>'Input'!D233*(1-B250)</f>
        <v>0</v>
      </c>
      <c r="G250" s="43">
        <f>'Input'!E233*(1-C250)</f>
        <v>0</v>
      </c>
      <c r="H250" s="43">
        <f>'Input'!F233*(1-B250)</f>
        <v>0</v>
      </c>
      <c r="I250" s="43">
        <f>'Input'!G233*(1-B250)</f>
        <v>0</v>
      </c>
      <c r="J250" s="43">
        <f>'Input'!H233*(1-B250)</f>
        <v>0</v>
      </c>
      <c r="K250" s="17"/>
    </row>
    <row r="251" spans="1:11">
      <c r="A251" s="29" t="s">
        <v>278</v>
      </c>
      <c r="K251" s="17"/>
    </row>
    <row r="252" spans="1:11">
      <c r="A252" s="4" t="s">
        <v>193</v>
      </c>
      <c r="B252" s="40">
        <f>SUMPRODUCT($B124:$F124,'Input'!$B$162:$F$162)</f>
        <v>0</v>
      </c>
      <c r="C252" s="42">
        <f>B252</f>
        <v>0</v>
      </c>
      <c r="D252" s="43">
        <f>'Input'!B235*(1-B252)</f>
        <v>0</v>
      </c>
      <c r="E252" s="43">
        <f>'Input'!C235*(1-B252)</f>
        <v>0</v>
      </c>
      <c r="F252" s="43">
        <f>'Input'!D235*(1-B252)</f>
        <v>0</v>
      </c>
      <c r="G252" s="43">
        <f>'Input'!E235*(1-C252)</f>
        <v>0</v>
      </c>
      <c r="H252" s="43">
        <f>'Input'!F235*(1-B252)</f>
        <v>0</v>
      </c>
      <c r="I252" s="43">
        <f>'Input'!G235*(1-B252)</f>
        <v>0</v>
      </c>
      <c r="J252" s="43">
        <f>'Input'!H235*(1-B252)</f>
        <v>0</v>
      </c>
      <c r="K252" s="17"/>
    </row>
    <row r="253" spans="1:11">
      <c r="A253" s="4" t="s">
        <v>279</v>
      </c>
      <c r="B253" s="40">
        <f>SUMPRODUCT($B125:$F125,'Input'!$B$162:$F$162)</f>
        <v>0</v>
      </c>
      <c r="C253" s="42">
        <f>B253</f>
        <v>0</v>
      </c>
      <c r="D253" s="43">
        <f>'Input'!B236*(1-B253)</f>
        <v>0</v>
      </c>
      <c r="E253" s="43">
        <f>'Input'!C236*(1-B253)</f>
        <v>0</v>
      </c>
      <c r="F253" s="43">
        <f>'Input'!D236*(1-B253)</f>
        <v>0</v>
      </c>
      <c r="G253" s="43">
        <f>'Input'!E236*(1-C253)</f>
        <v>0</v>
      </c>
      <c r="H253" s="43">
        <f>'Input'!F236*(1-B253)</f>
        <v>0</v>
      </c>
      <c r="I253" s="43">
        <f>'Input'!G236*(1-B253)</f>
        <v>0</v>
      </c>
      <c r="J253" s="43">
        <f>'Input'!H236*(1-B253)</f>
        <v>0</v>
      </c>
      <c r="K253" s="17"/>
    </row>
    <row r="254" spans="1:11">
      <c r="A254" s="4" t="s">
        <v>280</v>
      </c>
      <c r="B254" s="40">
        <f>SUMPRODUCT($B126:$F126,'Input'!$B$162:$F$162)</f>
        <v>0</v>
      </c>
      <c r="C254" s="42">
        <f>B254</f>
        <v>0</v>
      </c>
      <c r="D254" s="43">
        <f>'Input'!B237*(1-B254)</f>
        <v>0</v>
      </c>
      <c r="E254" s="43">
        <f>'Input'!C237*(1-B254)</f>
        <v>0</v>
      </c>
      <c r="F254" s="43">
        <f>'Input'!D237*(1-B254)</f>
        <v>0</v>
      </c>
      <c r="G254" s="43">
        <f>'Input'!E237*(1-C254)</f>
        <v>0</v>
      </c>
      <c r="H254" s="43">
        <f>'Input'!F237*(1-B254)</f>
        <v>0</v>
      </c>
      <c r="I254" s="43">
        <f>'Input'!G237*(1-B254)</f>
        <v>0</v>
      </c>
      <c r="J254" s="43">
        <f>'Input'!H237*(1-B254)</f>
        <v>0</v>
      </c>
      <c r="K254" s="17"/>
    </row>
    <row r="255" spans="1:11">
      <c r="A255" s="29" t="s">
        <v>281</v>
      </c>
      <c r="K255" s="17"/>
    </row>
    <row r="256" spans="1:11">
      <c r="A256" s="4" t="s">
        <v>194</v>
      </c>
      <c r="B256" s="40">
        <f>SUMPRODUCT($B128:$F128,'Input'!$B$162:$F$162)</f>
        <v>0</v>
      </c>
      <c r="C256" s="42">
        <f>B256</f>
        <v>0</v>
      </c>
      <c r="D256" s="43">
        <f>'Input'!B239*(1-B256)</f>
        <v>0</v>
      </c>
      <c r="E256" s="43">
        <f>'Input'!C239*(1-B256)</f>
        <v>0</v>
      </c>
      <c r="F256" s="43">
        <f>'Input'!D239*(1-B256)</f>
        <v>0</v>
      </c>
      <c r="G256" s="43">
        <f>'Input'!E239*(1-C256)</f>
        <v>0</v>
      </c>
      <c r="H256" s="43">
        <f>'Input'!F239*(1-B256)</f>
        <v>0</v>
      </c>
      <c r="I256" s="43">
        <f>'Input'!G239*(1-B256)</f>
        <v>0</v>
      </c>
      <c r="J256" s="43">
        <f>'Input'!H239*(1-B256)</f>
        <v>0</v>
      </c>
      <c r="K256" s="17"/>
    </row>
    <row r="257" spans="1:11">
      <c r="A257" s="4" t="s">
        <v>282</v>
      </c>
      <c r="B257" s="40">
        <f>SUMPRODUCT($B129:$F129,'Input'!$B$162:$F$162)</f>
        <v>0</v>
      </c>
      <c r="C257" s="42">
        <f>B257</f>
        <v>0</v>
      </c>
      <c r="D257" s="43">
        <f>'Input'!B240*(1-B257)</f>
        <v>0</v>
      </c>
      <c r="E257" s="43">
        <f>'Input'!C240*(1-B257)</f>
        <v>0</v>
      </c>
      <c r="F257" s="43">
        <f>'Input'!D240*(1-B257)</f>
        <v>0</v>
      </c>
      <c r="G257" s="43">
        <f>'Input'!E240*(1-C257)</f>
        <v>0</v>
      </c>
      <c r="H257" s="43">
        <f>'Input'!F240*(1-B257)</f>
        <v>0</v>
      </c>
      <c r="I257" s="43">
        <f>'Input'!G240*(1-B257)</f>
        <v>0</v>
      </c>
      <c r="J257" s="43">
        <f>'Input'!H240*(1-B257)</f>
        <v>0</v>
      </c>
      <c r="K257" s="17"/>
    </row>
    <row r="258" spans="1:11">
      <c r="A258" s="29" t="s">
        <v>283</v>
      </c>
      <c r="K258" s="17"/>
    </row>
    <row r="259" spans="1:11">
      <c r="A259" s="4" t="s">
        <v>211</v>
      </c>
      <c r="B259" s="40">
        <f>SUMPRODUCT($B131:$F131,'Input'!$B$162:$F$162)</f>
        <v>0</v>
      </c>
      <c r="C259" s="42">
        <f>B259</f>
        <v>0</v>
      </c>
      <c r="D259" s="43">
        <f>'Input'!B242*(1-B259)</f>
        <v>0</v>
      </c>
      <c r="E259" s="43">
        <f>'Input'!C242*(1-B259)</f>
        <v>0</v>
      </c>
      <c r="F259" s="43">
        <f>'Input'!D242*(1-B259)</f>
        <v>0</v>
      </c>
      <c r="G259" s="43">
        <f>'Input'!E242*(1-C259)</f>
        <v>0</v>
      </c>
      <c r="H259" s="43">
        <f>'Input'!F242*(1-B259)</f>
        <v>0</v>
      </c>
      <c r="I259" s="43">
        <f>'Input'!G242*(1-B259)</f>
        <v>0</v>
      </c>
      <c r="J259" s="43">
        <f>'Input'!H242*(1-B259)</f>
        <v>0</v>
      </c>
      <c r="K259" s="17"/>
    </row>
    <row r="260" spans="1:11">
      <c r="A260" s="4" t="s">
        <v>284</v>
      </c>
      <c r="B260" s="40">
        <f>SUMPRODUCT($B132:$F132,'Input'!$B$162:$F$162)</f>
        <v>0</v>
      </c>
      <c r="C260" s="42">
        <f>B260</f>
        <v>0</v>
      </c>
      <c r="D260" s="43">
        <f>'Input'!B243*(1-B260)</f>
        <v>0</v>
      </c>
      <c r="E260" s="43">
        <f>'Input'!C243*(1-B260)</f>
        <v>0</v>
      </c>
      <c r="F260" s="43">
        <f>'Input'!D243*(1-B260)</f>
        <v>0</v>
      </c>
      <c r="G260" s="43">
        <f>'Input'!E243*(1-C260)</f>
        <v>0</v>
      </c>
      <c r="H260" s="43">
        <f>'Input'!F243*(1-B260)</f>
        <v>0</v>
      </c>
      <c r="I260" s="43">
        <f>'Input'!G243*(1-B260)</f>
        <v>0</v>
      </c>
      <c r="J260" s="43">
        <f>'Input'!H243*(1-B260)</f>
        <v>0</v>
      </c>
      <c r="K260" s="17"/>
    </row>
    <row r="261" spans="1:11">
      <c r="A261" s="29" t="s">
        <v>285</v>
      </c>
      <c r="K261" s="17"/>
    </row>
    <row r="262" spans="1:11">
      <c r="A262" s="4" t="s">
        <v>233</v>
      </c>
      <c r="B262" s="40">
        <f>SUMPRODUCT($B134:$F134,'Input'!$B$162:$F$162)</f>
        <v>0</v>
      </c>
      <c r="C262" s="42">
        <f>B262</f>
        <v>0</v>
      </c>
      <c r="D262" s="43">
        <f>'Input'!B245*(1-B262)</f>
        <v>0</v>
      </c>
      <c r="E262" s="43">
        <f>'Input'!C245*(1-B262)</f>
        <v>0</v>
      </c>
      <c r="F262" s="43">
        <f>'Input'!D245*(1-B262)</f>
        <v>0</v>
      </c>
      <c r="G262" s="43">
        <f>'Input'!E245*(1-C262)</f>
        <v>0</v>
      </c>
      <c r="H262" s="43">
        <f>'Input'!F245*(1-B262)</f>
        <v>0</v>
      </c>
      <c r="I262" s="43">
        <f>'Input'!G245*(1-B262)</f>
        <v>0</v>
      </c>
      <c r="J262" s="43">
        <f>'Input'!H245*(1-B262)</f>
        <v>0</v>
      </c>
      <c r="K262" s="17"/>
    </row>
    <row r="263" spans="1:11">
      <c r="A263" s="4" t="s">
        <v>286</v>
      </c>
      <c r="B263" s="40">
        <f>SUMPRODUCT($B135:$F135,'Input'!$B$162:$F$162)</f>
        <v>0</v>
      </c>
      <c r="C263" s="42">
        <f>B263</f>
        <v>0</v>
      </c>
      <c r="D263" s="43">
        <f>'Input'!B246*(1-B263)</f>
        <v>0</v>
      </c>
      <c r="E263" s="43">
        <f>'Input'!C246*(1-B263)</f>
        <v>0</v>
      </c>
      <c r="F263" s="43">
        <f>'Input'!D246*(1-B263)</f>
        <v>0</v>
      </c>
      <c r="G263" s="43">
        <f>'Input'!E246*(1-C263)</f>
        <v>0</v>
      </c>
      <c r="H263" s="43">
        <f>'Input'!F246*(1-B263)</f>
        <v>0</v>
      </c>
      <c r="I263" s="43">
        <f>'Input'!G246*(1-B263)</f>
        <v>0</v>
      </c>
      <c r="J263" s="43">
        <f>'Input'!H246*(1-B263)</f>
        <v>0</v>
      </c>
      <c r="K263" s="17"/>
    </row>
    <row r="264" spans="1:11">
      <c r="A264" s="4" t="s">
        <v>287</v>
      </c>
      <c r="B264" s="40">
        <f>SUMPRODUCT($B136:$F136,'Input'!$B$162:$F$162)</f>
        <v>0</v>
      </c>
      <c r="C264" s="42">
        <f>B264</f>
        <v>0</v>
      </c>
      <c r="D264" s="43">
        <f>'Input'!B247*(1-B264)</f>
        <v>0</v>
      </c>
      <c r="E264" s="43">
        <f>'Input'!C247*(1-B264)</f>
        <v>0</v>
      </c>
      <c r="F264" s="43">
        <f>'Input'!D247*(1-B264)</f>
        <v>0</v>
      </c>
      <c r="G264" s="43">
        <f>'Input'!E247*(1-C264)</f>
        <v>0</v>
      </c>
      <c r="H264" s="43">
        <f>'Input'!F247*(1-B264)</f>
        <v>0</v>
      </c>
      <c r="I264" s="43">
        <f>'Input'!G247*(1-B264)</f>
        <v>0</v>
      </c>
      <c r="J264" s="43">
        <f>'Input'!H247*(1-B264)</f>
        <v>0</v>
      </c>
      <c r="K264" s="17"/>
    </row>
    <row r="265" spans="1:11">
      <c r="A265" s="29" t="s">
        <v>288</v>
      </c>
      <c r="K265" s="17"/>
    </row>
    <row r="266" spans="1:11">
      <c r="A266" s="4" t="s">
        <v>234</v>
      </c>
      <c r="B266" s="40">
        <f>SUMPRODUCT($B138:$F138,'Input'!$B$162:$F$162)</f>
        <v>0</v>
      </c>
      <c r="C266" s="42">
        <f>B266</f>
        <v>0</v>
      </c>
      <c r="D266" s="43">
        <f>'Input'!B249*(1-B266)</f>
        <v>0</v>
      </c>
      <c r="E266" s="43">
        <f>'Input'!C249*(1-B266)</f>
        <v>0</v>
      </c>
      <c r="F266" s="43">
        <f>'Input'!D249*(1-B266)</f>
        <v>0</v>
      </c>
      <c r="G266" s="43">
        <f>'Input'!E249*(1-C266)</f>
        <v>0</v>
      </c>
      <c r="H266" s="43">
        <f>'Input'!F249*(1-B266)</f>
        <v>0</v>
      </c>
      <c r="I266" s="43">
        <f>'Input'!G249*(1-B266)</f>
        <v>0</v>
      </c>
      <c r="J266" s="43">
        <f>'Input'!H249*(1-B266)</f>
        <v>0</v>
      </c>
      <c r="K266" s="17"/>
    </row>
    <row r="267" spans="1:11">
      <c r="A267" s="4" t="s">
        <v>289</v>
      </c>
      <c r="B267" s="40">
        <f>SUMPRODUCT($B139:$F139,'Input'!$B$162:$F$162)</f>
        <v>0</v>
      </c>
      <c r="C267" s="42">
        <f>B267</f>
        <v>0</v>
      </c>
      <c r="D267" s="43">
        <f>'Input'!B250*(1-B267)</f>
        <v>0</v>
      </c>
      <c r="E267" s="43">
        <f>'Input'!C250*(1-B267)</f>
        <v>0</v>
      </c>
      <c r="F267" s="43">
        <f>'Input'!D250*(1-B267)</f>
        <v>0</v>
      </c>
      <c r="G267" s="43">
        <f>'Input'!E250*(1-C267)</f>
        <v>0</v>
      </c>
      <c r="H267" s="43">
        <f>'Input'!F250*(1-B267)</f>
        <v>0</v>
      </c>
      <c r="I267" s="43">
        <f>'Input'!G250*(1-B267)</f>
        <v>0</v>
      </c>
      <c r="J267" s="43">
        <f>'Input'!H250*(1-B267)</f>
        <v>0</v>
      </c>
      <c r="K267" s="17"/>
    </row>
    <row r="268" spans="1:11">
      <c r="A268" s="4" t="s">
        <v>290</v>
      </c>
      <c r="B268" s="40">
        <f>SUMPRODUCT($B140:$F140,'Input'!$B$162:$F$162)</f>
        <v>0</v>
      </c>
      <c r="C268" s="42">
        <f>B268</f>
        <v>0</v>
      </c>
      <c r="D268" s="43">
        <f>'Input'!B251*(1-B268)</f>
        <v>0</v>
      </c>
      <c r="E268" s="43">
        <f>'Input'!C251*(1-B268)</f>
        <v>0</v>
      </c>
      <c r="F268" s="43">
        <f>'Input'!D251*(1-B268)</f>
        <v>0</v>
      </c>
      <c r="G268" s="43">
        <f>'Input'!E251*(1-C268)</f>
        <v>0</v>
      </c>
      <c r="H268" s="43">
        <f>'Input'!F251*(1-B268)</f>
        <v>0</v>
      </c>
      <c r="I268" s="43">
        <f>'Input'!G251*(1-B268)</f>
        <v>0</v>
      </c>
      <c r="J268" s="43">
        <f>'Input'!H251*(1-B268)</f>
        <v>0</v>
      </c>
      <c r="K268" s="17"/>
    </row>
    <row r="269" spans="1:11">
      <c r="A269" s="29" t="s">
        <v>291</v>
      </c>
      <c r="K269" s="17"/>
    </row>
    <row r="270" spans="1:11">
      <c r="A270" s="4" t="s">
        <v>235</v>
      </c>
      <c r="B270" s="40">
        <f>SUMPRODUCT($B142:$F142,'Input'!$B$162:$F$162)</f>
        <v>0</v>
      </c>
      <c r="C270" s="42">
        <f>B270</f>
        <v>0</v>
      </c>
      <c r="D270" s="43">
        <f>'Input'!B253*(1-B270)</f>
        <v>0</v>
      </c>
      <c r="E270" s="43">
        <f>'Input'!C253*(1-B270)</f>
        <v>0</v>
      </c>
      <c r="F270" s="43">
        <f>'Input'!D253*(1-B270)</f>
        <v>0</v>
      </c>
      <c r="G270" s="43">
        <f>'Input'!E253*(1-C270)</f>
        <v>0</v>
      </c>
      <c r="H270" s="43">
        <f>'Input'!F253*(1-B270)</f>
        <v>0</v>
      </c>
      <c r="I270" s="43">
        <f>'Input'!G253*(1-B270)</f>
        <v>0</v>
      </c>
      <c r="J270" s="43">
        <f>'Input'!H253*(1-B270)</f>
        <v>0</v>
      </c>
      <c r="K270" s="17"/>
    </row>
    <row r="271" spans="1:11">
      <c r="A271" s="4" t="s">
        <v>292</v>
      </c>
      <c r="B271" s="40">
        <f>SUMPRODUCT($B143:$F143,'Input'!$B$162:$F$162)</f>
        <v>0</v>
      </c>
      <c r="C271" s="42">
        <f>B271</f>
        <v>0</v>
      </c>
      <c r="D271" s="43">
        <f>'Input'!B254*(1-B271)</f>
        <v>0</v>
      </c>
      <c r="E271" s="43">
        <f>'Input'!C254*(1-B271)</f>
        <v>0</v>
      </c>
      <c r="F271" s="43">
        <f>'Input'!D254*(1-B271)</f>
        <v>0</v>
      </c>
      <c r="G271" s="43">
        <f>'Input'!E254*(1-C271)</f>
        <v>0</v>
      </c>
      <c r="H271" s="43">
        <f>'Input'!F254*(1-B271)</f>
        <v>0</v>
      </c>
      <c r="I271" s="43">
        <f>'Input'!G254*(1-B271)</f>
        <v>0</v>
      </c>
      <c r="J271" s="43">
        <f>'Input'!H254*(1-B271)</f>
        <v>0</v>
      </c>
      <c r="K271" s="17"/>
    </row>
    <row r="272" spans="1:11">
      <c r="A272" s="4" t="s">
        <v>293</v>
      </c>
      <c r="B272" s="40">
        <f>SUMPRODUCT($B144:$F144,'Input'!$B$162:$F$162)</f>
        <v>0</v>
      </c>
      <c r="C272" s="42">
        <f>B272</f>
        <v>0</v>
      </c>
      <c r="D272" s="43">
        <f>'Input'!B255*(1-B272)</f>
        <v>0</v>
      </c>
      <c r="E272" s="43">
        <f>'Input'!C255*(1-B272)</f>
        <v>0</v>
      </c>
      <c r="F272" s="43">
        <f>'Input'!D255*(1-B272)</f>
        <v>0</v>
      </c>
      <c r="G272" s="43">
        <f>'Input'!E255*(1-C272)</f>
        <v>0</v>
      </c>
      <c r="H272" s="43">
        <f>'Input'!F255*(1-B272)</f>
        <v>0</v>
      </c>
      <c r="I272" s="43">
        <f>'Input'!G255*(1-B272)</f>
        <v>0</v>
      </c>
      <c r="J272" s="43">
        <f>'Input'!H255*(1-B272)</f>
        <v>0</v>
      </c>
      <c r="K272" s="17"/>
    </row>
    <row r="273" spans="1:11">
      <c r="A273" s="29" t="s">
        <v>294</v>
      </c>
      <c r="K273" s="17"/>
    </row>
    <row r="274" spans="1:11">
      <c r="A274" s="4" t="s">
        <v>236</v>
      </c>
      <c r="B274" s="40">
        <f>SUMPRODUCT($B146:$F146,'Input'!$B$162:$F$162)</f>
        <v>0</v>
      </c>
      <c r="C274" s="42">
        <f>B274</f>
        <v>0</v>
      </c>
      <c r="D274" s="43">
        <f>'Input'!B257*(1-B274)</f>
        <v>0</v>
      </c>
      <c r="E274" s="43">
        <f>'Input'!C257*(1-B274)</f>
        <v>0</v>
      </c>
      <c r="F274" s="43">
        <f>'Input'!D257*(1-B274)</f>
        <v>0</v>
      </c>
      <c r="G274" s="43">
        <f>'Input'!E257*(1-C274)</f>
        <v>0</v>
      </c>
      <c r="H274" s="43">
        <f>'Input'!F257*(1-B274)</f>
        <v>0</v>
      </c>
      <c r="I274" s="43">
        <f>'Input'!G257*(1-B274)</f>
        <v>0</v>
      </c>
      <c r="J274" s="43">
        <f>'Input'!H257*(1-B274)</f>
        <v>0</v>
      </c>
      <c r="K274" s="17"/>
    </row>
    <row r="275" spans="1:11">
      <c r="A275" s="4" t="s">
        <v>295</v>
      </c>
      <c r="B275" s="40">
        <f>SUMPRODUCT($B147:$F147,'Input'!$B$162:$F$162)</f>
        <v>0</v>
      </c>
      <c r="C275" s="42">
        <f>B275</f>
        <v>0</v>
      </c>
      <c r="D275" s="43">
        <f>'Input'!B258*(1-B275)</f>
        <v>0</v>
      </c>
      <c r="E275" s="43">
        <f>'Input'!C258*(1-B275)</f>
        <v>0</v>
      </c>
      <c r="F275" s="43">
        <f>'Input'!D258*(1-B275)</f>
        <v>0</v>
      </c>
      <c r="G275" s="43">
        <f>'Input'!E258*(1-C275)</f>
        <v>0</v>
      </c>
      <c r="H275" s="43">
        <f>'Input'!F258*(1-B275)</f>
        <v>0</v>
      </c>
      <c r="I275" s="43">
        <f>'Input'!G258*(1-B275)</f>
        <v>0</v>
      </c>
      <c r="J275" s="43">
        <f>'Input'!H258*(1-B275)</f>
        <v>0</v>
      </c>
      <c r="K275" s="17"/>
    </row>
    <row r="276" spans="1:11">
      <c r="A276" s="4" t="s">
        <v>296</v>
      </c>
      <c r="B276" s="40">
        <f>SUMPRODUCT($B148:$F148,'Input'!$B$162:$F$162)</f>
        <v>0</v>
      </c>
      <c r="C276" s="42">
        <f>B276</f>
        <v>0</v>
      </c>
      <c r="D276" s="43">
        <f>'Input'!B259*(1-B276)</f>
        <v>0</v>
      </c>
      <c r="E276" s="43">
        <f>'Input'!C259*(1-B276)</f>
        <v>0</v>
      </c>
      <c r="F276" s="43">
        <f>'Input'!D259*(1-B276)</f>
        <v>0</v>
      </c>
      <c r="G276" s="43">
        <f>'Input'!E259*(1-C276)</f>
        <v>0</v>
      </c>
      <c r="H276" s="43">
        <f>'Input'!F259*(1-B276)</f>
        <v>0</v>
      </c>
      <c r="I276" s="43">
        <f>'Input'!G259*(1-B276)</f>
        <v>0</v>
      </c>
      <c r="J276" s="43">
        <f>'Input'!H259*(1-B276)</f>
        <v>0</v>
      </c>
      <c r="K276" s="17"/>
    </row>
    <row r="277" spans="1:11">
      <c r="A277" s="29" t="s">
        <v>297</v>
      </c>
      <c r="K277" s="17"/>
    </row>
    <row r="278" spans="1:11">
      <c r="A278" s="4" t="s">
        <v>237</v>
      </c>
      <c r="B278" s="40">
        <f>SUMPRODUCT($B150:$F150,'Input'!$B$162:$F$162)</f>
        <v>0</v>
      </c>
      <c r="C278" s="42">
        <f>B278</f>
        <v>0</v>
      </c>
      <c r="D278" s="43">
        <f>'Input'!B261*(1-B278)</f>
        <v>0</v>
      </c>
      <c r="E278" s="43">
        <f>'Input'!C261*(1-B278)</f>
        <v>0</v>
      </c>
      <c r="F278" s="43">
        <f>'Input'!D261*(1-B278)</f>
        <v>0</v>
      </c>
      <c r="G278" s="43">
        <f>'Input'!E261*(1-C278)</f>
        <v>0</v>
      </c>
      <c r="H278" s="43">
        <f>'Input'!F261*(1-B278)</f>
        <v>0</v>
      </c>
      <c r="I278" s="43">
        <f>'Input'!G261*(1-B278)</f>
        <v>0</v>
      </c>
      <c r="J278" s="43">
        <f>'Input'!H261*(1-B278)</f>
        <v>0</v>
      </c>
      <c r="K278" s="17"/>
    </row>
    <row r="279" spans="1:11">
      <c r="A279" s="4" t="s">
        <v>298</v>
      </c>
      <c r="B279" s="40">
        <f>SUMPRODUCT($B151:$F151,'Input'!$B$162:$F$162)</f>
        <v>0</v>
      </c>
      <c r="C279" s="42">
        <f>B279</f>
        <v>0</v>
      </c>
      <c r="D279" s="43">
        <f>'Input'!B262*(1-B279)</f>
        <v>0</v>
      </c>
      <c r="E279" s="43">
        <f>'Input'!C262*(1-B279)</f>
        <v>0</v>
      </c>
      <c r="F279" s="43">
        <f>'Input'!D262*(1-B279)</f>
        <v>0</v>
      </c>
      <c r="G279" s="43">
        <f>'Input'!E262*(1-C279)</f>
        <v>0</v>
      </c>
      <c r="H279" s="43">
        <f>'Input'!F262*(1-B279)</f>
        <v>0</v>
      </c>
      <c r="I279" s="43">
        <f>'Input'!G262*(1-B279)</f>
        <v>0</v>
      </c>
      <c r="J279" s="43">
        <f>'Input'!H262*(1-B279)</f>
        <v>0</v>
      </c>
      <c r="K279" s="17"/>
    </row>
    <row r="280" spans="1:11">
      <c r="A280" s="4" t="s">
        <v>299</v>
      </c>
      <c r="B280" s="40">
        <f>SUMPRODUCT($B152:$F152,'Input'!$B$162:$F$162)</f>
        <v>0</v>
      </c>
      <c r="C280" s="42">
        <f>B280</f>
        <v>0</v>
      </c>
      <c r="D280" s="43">
        <f>'Input'!B263*(1-B280)</f>
        <v>0</v>
      </c>
      <c r="E280" s="43">
        <f>'Input'!C263*(1-B280)</f>
        <v>0</v>
      </c>
      <c r="F280" s="43">
        <f>'Input'!D263*(1-B280)</f>
        <v>0</v>
      </c>
      <c r="G280" s="43">
        <f>'Input'!E263*(1-C280)</f>
        <v>0</v>
      </c>
      <c r="H280" s="43">
        <f>'Input'!F263*(1-B280)</f>
        <v>0</v>
      </c>
      <c r="I280" s="43">
        <f>'Input'!G263*(1-B280)</f>
        <v>0</v>
      </c>
      <c r="J280" s="43">
        <f>'Input'!H263*(1-B280)</f>
        <v>0</v>
      </c>
      <c r="K280" s="17"/>
    </row>
    <row r="281" spans="1:11">
      <c r="A281" s="29" t="s">
        <v>300</v>
      </c>
      <c r="K281" s="17"/>
    </row>
    <row r="282" spans="1:11">
      <c r="A282" s="4" t="s">
        <v>195</v>
      </c>
      <c r="B282" s="40">
        <f>SUMPRODUCT($B154:$F154,'Input'!$B$162:$F$162)</f>
        <v>0</v>
      </c>
      <c r="C282" s="42">
        <f>B282</f>
        <v>0</v>
      </c>
      <c r="D282" s="43">
        <f>'Input'!B265*(1-B282)</f>
        <v>0</v>
      </c>
      <c r="E282" s="43">
        <f>'Input'!C265*(1-B282)</f>
        <v>0</v>
      </c>
      <c r="F282" s="43">
        <f>'Input'!D265*(1-B282)</f>
        <v>0</v>
      </c>
      <c r="G282" s="43">
        <f>'Input'!E265*(1-C282)</f>
        <v>0</v>
      </c>
      <c r="H282" s="43">
        <f>'Input'!F265*(1-B282)</f>
        <v>0</v>
      </c>
      <c r="I282" s="43">
        <f>'Input'!G265*(1-B282)</f>
        <v>0</v>
      </c>
      <c r="J282" s="43">
        <f>'Input'!H265*(1-B282)</f>
        <v>0</v>
      </c>
      <c r="K282" s="17"/>
    </row>
    <row r="283" spans="1:11">
      <c r="A283" s="4" t="s">
        <v>301</v>
      </c>
      <c r="B283" s="40">
        <f>SUMPRODUCT($B155:$F155,'Input'!$B$162:$F$162)</f>
        <v>0</v>
      </c>
      <c r="C283" s="41">
        <v>1</v>
      </c>
      <c r="D283" s="43">
        <f>'Input'!B266*(1-B283)</f>
        <v>0</v>
      </c>
      <c r="E283" s="43">
        <f>'Input'!C266*(1-B283)</f>
        <v>0</v>
      </c>
      <c r="F283" s="43">
        <f>'Input'!D266*(1-B283)</f>
        <v>0</v>
      </c>
      <c r="G283" s="43">
        <f>'Input'!E266*(1-C283)</f>
        <v>0</v>
      </c>
      <c r="H283" s="43">
        <f>'Input'!F266*(1-B283)</f>
        <v>0</v>
      </c>
      <c r="I283" s="43">
        <f>'Input'!G266*(1-B283)</f>
        <v>0</v>
      </c>
      <c r="J283" s="43">
        <f>'Input'!H266*(1-B283)</f>
        <v>0</v>
      </c>
      <c r="K283" s="17"/>
    </row>
    <row r="284" spans="1:11">
      <c r="A284" s="4" t="s">
        <v>302</v>
      </c>
      <c r="B284" s="40">
        <f>SUMPRODUCT($B156:$F156,'Input'!$B$162:$F$162)</f>
        <v>0</v>
      </c>
      <c r="C284" s="41">
        <v>1</v>
      </c>
      <c r="D284" s="43">
        <f>'Input'!B267*(1-B284)</f>
        <v>0</v>
      </c>
      <c r="E284" s="43">
        <f>'Input'!C267*(1-B284)</f>
        <v>0</v>
      </c>
      <c r="F284" s="43">
        <f>'Input'!D267*(1-B284)</f>
        <v>0</v>
      </c>
      <c r="G284" s="43">
        <f>'Input'!E267*(1-C284)</f>
        <v>0</v>
      </c>
      <c r="H284" s="43">
        <f>'Input'!F267*(1-B284)</f>
        <v>0</v>
      </c>
      <c r="I284" s="43">
        <f>'Input'!G267*(1-B284)</f>
        <v>0</v>
      </c>
      <c r="J284" s="43">
        <f>'Input'!H267*(1-B284)</f>
        <v>0</v>
      </c>
      <c r="K284" s="17"/>
    </row>
    <row r="285" spans="1:11">
      <c r="A285" s="29" t="s">
        <v>303</v>
      </c>
      <c r="K285" s="17"/>
    </row>
    <row r="286" spans="1:11">
      <c r="A286" s="4" t="s">
        <v>196</v>
      </c>
      <c r="B286" s="40">
        <f>SUMPRODUCT($B158:$F158,'Input'!$B$162:$F$162)</f>
        <v>0</v>
      </c>
      <c r="C286" s="42">
        <f>B286</f>
        <v>0</v>
      </c>
      <c r="D286" s="43">
        <f>'Input'!B269*(1-B286)</f>
        <v>0</v>
      </c>
      <c r="E286" s="43">
        <f>'Input'!C269*(1-B286)</f>
        <v>0</v>
      </c>
      <c r="F286" s="43">
        <f>'Input'!D269*(1-B286)</f>
        <v>0</v>
      </c>
      <c r="G286" s="43">
        <f>'Input'!E269*(1-C286)</f>
        <v>0</v>
      </c>
      <c r="H286" s="43">
        <f>'Input'!F269*(1-B286)</f>
        <v>0</v>
      </c>
      <c r="I286" s="43">
        <f>'Input'!G269*(1-B286)</f>
        <v>0</v>
      </c>
      <c r="J286" s="43">
        <f>'Input'!H269*(1-B286)</f>
        <v>0</v>
      </c>
      <c r="K286" s="17"/>
    </row>
    <row r="287" spans="1:11">
      <c r="A287" s="4" t="s">
        <v>304</v>
      </c>
      <c r="B287" s="40">
        <f>SUMPRODUCT($B159:$F159,'Input'!$B$162:$F$162)</f>
        <v>0</v>
      </c>
      <c r="C287" s="41">
        <v>1</v>
      </c>
      <c r="D287" s="43">
        <f>'Input'!B270*(1-B287)</f>
        <v>0</v>
      </c>
      <c r="E287" s="43">
        <f>'Input'!C270*(1-B287)</f>
        <v>0</v>
      </c>
      <c r="F287" s="43">
        <f>'Input'!D270*(1-B287)</f>
        <v>0</v>
      </c>
      <c r="G287" s="43">
        <f>'Input'!E270*(1-C287)</f>
        <v>0</v>
      </c>
      <c r="H287" s="43">
        <f>'Input'!F270*(1-B287)</f>
        <v>0</v>
      </c>
      <c r="I287" s="43">
        <f>'Input'!G270*(1-B287)</f>
        <v>0</v>
      </c>
      <c r="J287" s="43">
        <f>'Input'!H270*(1-B287)</f>
        <v>0</v>
      </c>
      <c r="K287" s="17"/>
    </row>
    <row r="288" spans="1:11">
      <c r="A288" s="29" t="s">
        <v>305</v>
      </c>
      <c r="K288" s="17"/>
    </row>
    <row r="289" spans="1:11">
      <c r="A289" s="4" t="s">
        <v>197</v>
      </c>
      <c r="B289" s="40">
        <f>SUMPRODUCT($B161:$F161,'Input'!$B$162:$F$162)</f>
        <v>0</v>
      </c>
      <c r="C289" s="42">
        <f>B289</f>
        <v>0</v>
      </c>
      <c r="D289" s="43">
        <f>'Input'!B272*(1-B289)</f>
        <v>0</v>
      </c>
      <c r="E289" s="43">
        <f>'Input'!C272*(1-B289)</f>
        <v>0</v>
      </c>
      <c r="F289" s="43">
        <f>'Input'!D272*(1-B289)</f>
        <v>0</v>
      </c>
      <c r="G289" s="43">
        <f>'Input'!E272*(1-C289)</f>
        <v>0</v>
      </c>
      <c r="H289" s="43">
        <f>'Input'!F272*(1-B289)</f>
        <v>0</v>
      </c>
      <c r="I289" s="43">
        <f>'Input'!G272*(1-B289)</f>
        <v>0</v>
      </c>
      <c r="J289" s="43">
        <f>'Input'!H272*(1-B289)</f>
        <v>0</v>
      </c>
      <c r="K289" s="17"/>
    </row>
    <row r="290" spans="1:11">
      <c r="A290" s="4" t="s">
        <v>306</v>
      </c>
      <c r="B290" s="40">
        <f>SUMPRODUCT($B162:$F162,'Input'!$B$162:$F$162)</f>
        <v>0</v>
      </c>
      <c r="C290" s="41">
        <v>1</v>
      </c>
      <c r="D290" s="43">
        <f>'Input'!B273*(1-B290)</f>
        <v>0</v>
      </c>
      <c r="E290" s="43">
        <f>'Input'!C273*(1-B290)</f>
        <v>0</v>
      </c>
      <c r="F290" s="43">
        <f>'Input'!D273*(1-B290)</f>
        <v>0</v>
      </c>
      <c r="G290" s="43">
        <f>'Input'!E273*(1-C290)</f>
        <v>0</v>
      </c>
      <c r="H290" s="43">
        <f>'Input'!F273*(1-B290)</f>
        <v>0</v>
      </c>
      <c r="I290" s="43">
        <f>'Input'!G273*(1-B290)</f>
        <v>0</v>
      </c>
      <c r="J290" s="43">
        <f>'Input'!H273*(1-B290)</f>
        <v>0</v>
      </c>
      <c r="K290" s="17"/>
    </row>
    <row r="291" spans="1:11">
      <c r="A291" s="4" t="s">
        <v>307</v>
      </c>
      <c r="B291" s="40">
        <f>SUMPRODUCT($B163:$F163,'Input'!$B$162:$F$162)</f>
        <v>0</v>
      </c>
      <c r="C291" s="41">
        <v>1</v>
      </c>
      <c r="D291" s="43">
        <f>'Input'!B274*(1-B291)</f>
        <v>0</v>
      </c>
      <c r="E291" s="43">
        <f>'Input'!C274*(1-B291)</f>
        <v>0</v>
      </c>
      <c r="F291" s="43">
        <f>'Input'!D274*(1-B291)</f>
        <v>0</v>
      </c>
      <c r="G291" s="43">
        <f>'Input'!E274*(1-C291)</f>
        <v>0</v>
      </c>
      <c r="H291" s="43">
        <f>'Input'!F274*(1-B291)</f>
        <v>0</v>
      </c>
      <c r="I291" s="43">
        <f>'Input'!G274*(1-B291)</f>
        <v>0</v>
      </c>
      <c r="J291" s="43">
        <f>'Input'!H274*(1-B291)</f>
        <v>0</v>
      </c>
      <c r="K291" s="17"/>
    </row>
    <row r="292" spans="1:11">
      <c r="A292" s="29" t="s">
        <v>308</v>
      </c>
      <c r="K292" s="17"/>
    </row>
    <row r="293" spans="1:11">
      <c r="A293" s="4" t="s">
        <v>198</v>
      </c>
      <c r="B293" s="40">
        <f>SUMPRODUCT($B165:$F165,'Input'!$B$162:$F$162)</f>
        <v>0</v>
      </c>
      <c r="C293" s="42">
        <f>B293</f>
        <v>0</v>
      </c>
      <c r="D293" s="43">
        <f>'Input'!B276*(1-B293)</f>
        <v>0</v>
      </c>
      <c r="E293" s="43">
        <f>'Input'!C276*(1-B293)</f>
        <v>0</v>
      </c>
      <c r="F293" s="43">
        <f>'Input'!D276*(1-B293)</f>
        <v>0</v>
      </c>
      <c r="G293" s="43">
        <f>'Input'!E276*(1-C293)</f>
        <v>0</v>
      </c>
      <c r="H293" s="43">
        <f>'Input'!F276*(1-B293)</f>
        <v>0</v>
      </c>
      <c r="I293" s="43">
        <f>'Input'!G276*(1-B293)</f>
        <v>0</v>
      </c>
      <c r="J293" s="43">
        <f>'Input'!H276*(1-B293)</f>
        <v>0</v>
      </c>
      <c r="K293" s="17"/>
    </row>
    <row r="294" spans="1:11">
      <c r="A294" s="29" t="s">
        <v>309</v>
      </c>
      <c r="K294" s="17"/>
    </row>
    <row r="295" spans="1:11">
      <c r="A295" s="4" t="s">
        <v>199</v>
      </c>
      <c r="B295" s="40">
        <f>SUMPRODUCT($B167:$F167,'Input'!$B$162:$F$162)</f>
        <v>0</v>
      </c>
      <c r="C295" s="42">
        <f>B295</f>
        <v>0</v>
      </c>
      <c r="D295" s="43">
        <f>'Input'!B278*(1-B295)</f>
        <v>0</v>
      </c>
      <c r="E295" s="43">
        <f>'Input'!C278*(1-B295)</f>
        <v>0</v>
      </c>
      <c r="F295" s="43">
        <f>'Input'!D278*(1-B295)</f>
        <v>0</v>
      </c>
      <c r="G295" s="43">
        <f>'Input'!E278*(1-C295)</f>
        <v>0</v>
      </c>
      <c r="H295" s="43">
        <f>'Input'!F278*(1-B295)</f>
        <v>0</v>
      </c>
      <c r="I295" s="43">
        <f>'Input'!G278*(1-B295)</f>
        <v>0</v>
      </c>
      <c r="J295" s="43">
        <f>'Input'!H278*(1-B295)</f>
        <v>0</v>
      </c>
      <c r="K295" s="17"/>
    </row>
    <row r="296" spans="1:11">
      <c r="A296" s="4" t="s">
        <v>310</v>
      </c>
      <c r="B296" s="40">
        <f>SUMPRODUCT($B168:$F168,'Input'!$B$162:$F$162)</f>
        <v>0</v>
      </c>
      <c r="C296" s="41">
        <v>1</v>
      </c>
      <c r="D296" s="43">
        <f>'Input'!B279*(1-B296)</f>
        <v>0</v>
      </c>
      <c r="E296" s="43">
        <f>'Input'!C279*(1-B296)</f>
        <v>0</v>
      </c>
      <c r="F296" s="43">
        <f>'Input'!D279*(1-B296)</f>
        <v>0</v>
      </c>
      <c r="G296" s="43">
        <f>'Input'!E279*(1-C296)</f>
        <v>0</v>
      </c>
      <c r="H296" s="43">
        <f>'Input'!F279*(1-B296)</f>
        <v>0</v>
      </c>
      <c r="I296" s="43">
        <f>'Input'!G279*(1-B296)</f>
        <v>0</v>
      </c>
      <c r="J296" s="43">
        <f>'Input'!H279*(1-B296)</f>
        <v>0</v>
      </c>
      <c r="K296" s="17"/>
    </row>
    <row r="297" spans="1:11">
      <c r="A297" s="4" t="s">
        <v>311</v>
      </c>
      <c r="B297" s="40">
        <f>SUMPRODUCT($B169:$F169,'Input'!$B$162:$F$162)</f>
        <v>0</v>
      </c>
      <c r="C297" s="41">
        <v>1</v>
      </c>
      <c r="D297" s="43">
        <f>'Input'!B280*(1-B297)</f>
        <v>0</v>
      </c>
      <c r="E297" s="43">
        <f>'Input'!C280*(1-B297)</f>
        <v>0</v>
      </c>
      <c r="F297" s="43">
        <f>'Input'!D280*(1-B297)</f>
        <v>0</v>
      </c>
      <c r="G297" s="43">
        <f>'Input'!E280*(1-C297)</f>
        <v>0</v>
      </c>
      <c r="H297" s="43">
        <f>'Input'!F280*(1-B297)</f>
        <v>0</v>
      </c>
      <c r="I297" s="43">
        <f>'Input'!G280*(1-B297)</f>
        <v>0</v>
      </c>
      <c r="J297" s="43">
        <f>'Input'!H280*(1-B297)</f>
        <v>0</v>
      </c>
      <c r="K297" s="17"/>
    </row>
    <row r="298" spans="1:11">
      <c r="A298" s="29" t="s">
        <v>312</v>
      </c>
      <c r="K298" s="17"/>
    </row>
    <row r="299" spans="1:11">
      <c r="A299" s="4" t="s">
        <v>200</v>
      </c>
      <c r="B299" s="40">
        <f>SUMPRODUCT($B171:$F171,'Input'!$B$162:$F$162)</f>
        <v>0</v>
      </c>
      <c r="C299" s="42">
        <f>B299</f>
        <v>0</v>
      </c>
      <c r="D299" s="43">
        <f>'Input'!B282*(1-B299)</f>
        <v>0</v>
      </c>
      <c r="E299" s="43">
        <f>'Input'!C282*(1-B299)</f>
        <v>0</v>
      </c>
      <c r="F299" s="43">
        <f>'Input'!D282*(1-B299)</f>
        <v>0</v>
      </c>
      <c r="G299" s="43">
        <f>'Input'!E282*(1-C299)</f>
        <v>0</v>
      </c>
      <c r="H299" s="43">
        <f>'Input'!F282*(1-B299)</f>
        <v>0</v>
      </c>
      <c r="I299" s="43">
        <f>'Input'!G282*(1-B299)</f>
        <v>0</v>
      </c>
      <c r="J299" s="43">
        <f>'Input'!H282*(1-B299)</f>
        <v>0</v>
      </c>
      <c r="K299" s="17"/>
    </row>
    <row r="300" spans="1:11">
      <c r="A300" s="29" t="s">
        <v>313</v>
      </c>
      <c r="K300" s="17"/>
    </row>
    <row r="301" spans="1:11">
      <c r="A301" s="4" t="s">
        <v>201</v>
      </c>
      <c r="B301" s="40">
        <f>SUMPRODUCT($B173:$F173,'Input'!$B$162:$F$162)</f>
        <v>0</v>
      </c>
      <c r="C301" s="42">
        <f>B301</f>
        <v>0</v>
      </c>
      <c r="D301" s="43">
        <f>'Input'!B284*(1-B301)</f>
        <v>0</v>
      </c>
      <c r="E301" s="43">
        <f>'Input'!C284*(1-B301)</f>
        <v>0</v>
      </c>
      <c r="F301" s="43">
        <f>'Input'!D284*(1-B301)</f>
        <v>0</v>
      </c>
      <c r="G301" s="43">
        <f>'Input'!E284*(1-C301)</f>
        <v>0</v>
      </c>
      <c r="H301" s="43">
        <f>'Input'!F284*(1-B301)</f>
        <v>0</v>
      </c>
      <c r="I301" s="43">
        <f>'Input'!G284*(1-B301)</f>
        <v>0</v>
      </c>
      <c r="J301" s="43">
        <f>'Input'!H284*(1-B301)</f>
        <v>0</v>
      </c>
      <c r="K301" s="17"/>
    </row>
    <row r="302" spans="1:11">
      <c r="A302" s="4" t="s">
        <v>314</v>
      </c>
      <c r="B302" s="40">
        <f>SUMPRODUCT($B174:$F174,'Input'!$B$162:$F$162)</f>
        <v>0</v>
      </c>
      <c r="C302" s="41">
        <v>1</v>
      </c>
      <c r="D302" s="43">
        <f>'Input'!B285*(1-B302)</f>
        <v>0</v>
      </c>
      <c r="E302" s="43">
        <f>'Input'!C285*(1-B302)</f>
        <v>0</v>
      </c>
      <c r="F302" s="43">
        <f>'Input'!D285*(1-B302)</f>
        <v>0</v>
      </c>
      <c r="G302" s="43">
        <f>'Input'!E285*(1-C302)</f>
        <v>0</v>
      </c>
      <c r="H302" s="43">
        <f>'Input'!F285*(1-B302)</f>
        <v>0</v>
      </c>
      <c r="I302" s="43">
        <f>'Input'!G285*(1-B302)</f>
        <v>0</v>
      </c>
      <c r="J302" s="43">
        <f>'Input'!H285*(1-B302)</f>
        <v>0</v>
      </c>
      <c r="K302" s="17"/>
    </row>
    <row r="303" spans="1:11">
      <c r="A303" s="29" t="s">
        <v>315</v>
      </c>
      <c r="K303" s="17"/>
    </row>
    <row r="304" spans="1:11">
      <c r="A304" s="4" t="s">
        <v>202</v>
      </c>
      <c r="B304" s="40">
        <f>SUMPRODUCT($B176:$F176,'Input'!$B$162:$F$162)</f>
        <v>0</v>
      </c>
      <c r="C304" s="42">
        <f>B304</f>
        <v>0</v>
      </c>
      <c r="D304" s="43">
        <f>'Input'!B287*(1-B304)</f>
        <v>0</v>
      </c>
      <c r="E304" s="43">
        <f>'Input'!C287*(1-B304)</f>
        <v>0</v>
      </c>
      <c r="F304" s="43">
        <f>'Input'!D287*(1-B304)</f>
        <v>0</v>
      </c>
      <c r="G304" s="43">
        <f>'Input'!E287*(1-C304)</f>
        <v>0</v>
      </c>
      <c r="H304" s="43">
        <f>'Input'!F287*(1-B304)</f>
        <v>0</v>
      </c>
      <c r="I304" s="43">
        <f>'Input'!G287*(1-B304)</f>
        <v>0</v>
      </c>
      <c r="J304" s="43">
        <f>'Input'!H287*(1-B304)</f>
        <v>0</v>
      </c>
      <c r="K304" s="17"/>
    </row>
    <row r="305" spans="1:11">
      <c r="A305" s="29" t="s">
        <v>316</v>
      </c>
      <c r="K305" s="17"/>
    </row>
    <row r="306" spans="1:11">
      <c r="A306" s="4" t="s">
        <v>203</v>
      </c>
      <c r="B306" s="40">
        <f>SUMPRODUCT($B178:$F178,'Input'!$B$162:$F$162)</f>
        <v>0</v>
      </c>
      <c r="C306" s="42">
        <f>B306</f>
        <v>0</v>
      </c>
      <c r="D306" s="43">
        <f>'Input'!B289*(1-B306)</f>
        <v>0</v>
      </c>
      <c r="E306" s="43">
        <f>'Input'!C289*(1-B306)</f>
        <v>0</v>
      </c>
      <c r="F306" s="43">
        <f>'Input'!D289*(1-B306)</f>
        <v>0</v>
      </c>
      <c r="G306" s="43">
        <f>'Input'!E289*(1-C306)</f>
        <v>0</v>
      </c>
      <c r="H306" s="43">
        <f>'Input'!F289*(1-B306)</f>
        <v>0</v>
      </c>
      <c r="I306" s="43">
        <f>'Input'!G289*(1-B306)</f>
        <v>0</v>
      </c>
      <c r="J306" s="43">
        <f>'Input'!H289*(1-B306)</f>
        <v>0</v>
      </c>
      <c r="K306" s="17"/>
    </row>
    <row r="307" spans="1:11">
      <c r="A307" s="4" t="s">
        <v>317</v>
      </c>
      <c r="B307" s="40">
        <f>SUMPRODUCT($B179:$F179,'Input'!$B$162:$F$162)</f>
        <v>0</v>
      </c>
      <c r="C307" s="41">
        <v>1</v>
      </c>
      <c r="D307" s="43">
        <f>'Input'!B290*(1-B307)</f>
        <v>0</v>
      </c>
      <c r="E307" s="43">
        <f>'Input'!C290*(1-B307)</f>
        <v>0</v>
      </c>
      <c r="F307" s="43">
        <f>'Input'!D290*(1-B307)</f>
        <v>0</v>
      </c>
      <c r="G307" s="43">
        <f>'Input'!E290*(1-C307)</f>
        <v>0</v>
      </c>
      <c r="H307" s="43">
        <f>'Input'!F290*(1-B307)</f>
        <v>0</v>
      </c>
      <c r="I307" s="43">
        <f>'Input'!G290*(1-B307)</f>
        <v>0</v>
      </c>
      <c r="J307" s="43">
        <f>'Input'!H290*(1-B307)</f>
        <v>0</v>
      </c>
      <c r="K307" s="17"/>
    </row>
    <row r="308" spans="1:11">
      <c r="A308" s="29" t="s">
        <v>318</v>
      </c>
      <c r="K308" s="17"/>
    </row>
    <row r="309" spans="1:11">
      <c r="A309" s="4" t="s">
        <v>204</v>
      </c>
      <c r="B309" s="40">
        <f>SUMPRODUCT($B181:$F181,'Input'!$B$162:$F$162)</f>
        <v>0</v>
      </c>
      <c r="C309" s="42">
        <f>B309</f>
        <v>0</v>
      </c>
      <c r="D309" s="43">
        <f>'Input'!B292*(1-B309)</f>
        <v>0</v>
      </c>
      <c r="E309" s="43">
        <f>'Input'!C292*(1-B309)</f>
        <v>0</v>
      </c>
      <c r="F309" s="43">
        <f>'Input'!D292*(1-B309)</f>
        <v>0</v>
      </c>
      <c r="G309" s="43">
        <f>'Input'!E292*(1-C309)</f>
        <v>0</v>
      </c>
      <c r="H309" s="43">
        <f>'Input'!F292*(1-B309)</f>
        <v>0</v>
      </c>
      <c r="I309" s="43">
        <f>'Input'!G292*(1-B309)</f>
        <v>0</v>
      </c>
      <c r="J309" s="43">
        <f>'Input'!H292*(1-B309)</f>
        <v>0</v>
      </c>
      <c r="K309" s="17"/>
    </row>
    <row r="310" spans="1:11">
      <c r="A310" s="29" t="s">
        <v>319</v>
      </c>
      <c r="K310" s="17"/>
    </row>
    <row r="311" spans="1:11">
      <c r="A311" s="4" t="s">
        <v>212</v>
      </c>
      <c r="B311" s="40">
        <f>SUMPRODUCT($B183:$F183,'Input'!$B$162:$F$162)</f>
        <v>0</v>
      </c>
      <c r="C311" s="42">
        <f>B311</f>
        <v>0</v>
      </c>
      <c r="D311" s="43">
        <f>'Input'!B294*(1-B311)</f>
        <v>0</v>
      </c>
      <c r="E311" s="43">
        <f>'Input'!C294*(1-B311)</f>
        <v>0</v>
      </c>
      <c r="F311" s="43">
        <f>'Input'!D294*(1-B311)</f>
        <v>0</v>
      </c>
      <c r="G311" s="43">
        <f>'Input'!E294*(1-C311)</f>
        <v>0</v>
      </c>
      <c r="H311" s="43">
        <f>'Input'!F294*(1-B311)</f>
        <v>0</v>
      </c>
      <c r="I311" s="43">
        <f>'Input'!G294*(1-B311)</f>
        <v>0</v>
      </c>
      <c r="J311" s="43">
        <f>'Input'!H294*(1-B311)</f>
        <v>0</v>
      </c>
      <c r="K311" s="17"/>
    </row>
    <row r="312" spans="1:11">
      <c r="A312" s="4" t="s">
        <v>320</v>
      </c>
      <c r="B312" s="40">
        <f>SUMPRODUCT($B184:$F184,'Input'!$B$162:$F$162)</f>
        <v>0</v>
      </c>
      <c r="C312" s="41">
        <v>1</v>
      </c>
      <c r="D312" s="43">
        <f>'Input'!B295*(1-B312)</f>
        <v>0</v>
      </c>
      <c r="E312" s="43">
        <f>'Input'!C295*(1-B312)</f>
        <v>0</v>
      </c>
      <c r="F312" s="43">
        <f>'Input'!D295*(1-B312)</f>
        <v>0</v>
      </c>
      <c r="G312" s="43">
        <f>'Input'!E295*(1-C312)</f>
        <v>0</v>
      </c>
      <c r="H312" s="43">
        <f>'Input'!F295*(1-B312)</f>
        <v>0</v>
      </c>
      <c r="I312" s="43">
        <f>'Input'!G295*(1-B312)</f>
        <v>0</v>
      </c>
      <c r="J312" s="43">
        <f>'Input'!H295*(1-B312)</f>
        <v>0</v>
      </c>
      <c r="K312" s="17"/>
    </row>
    <row r="313" spans="1:11">
      <c r="A313" s="29" t="s">
        <v>321</v>
      </c>
      <c r="K313" s="17"/>
    </row>
    <row r="314" spans="1:11">
      <c r="A314" s="4" t="s">
        <v>213</v>
      </c>
      <c r="B314" s="40">
        <f>SUMPRODUCT($B186:$F186,'Input'!$B$162:$F$162)</f>
        <v>0</v>
      </c>
      <c r="C314" s="42">
        <f>B314</f>
        <v>0</v>
      </c>
      <c r="D314" s="43">
        <f>'Input'!B297*(1-B314)</f>
        <v>0</v>
      </c>
      <c r="E314" s="43">
        <f>'Input'!C297*(1-B314)</f>
        <v>0</v>
      </c>
      <c r="F314" s="43">
        <f>'Input'!D297*(1-B314)</f>
        <v>0</v>
      </c>
      <c r="G314" s="43">
        <f>'Input'!E297*(1-C314)</f>
        <v>0</v>
      </c>
      <c r="H314" s="43">
        <f>'Input'!F297*(1-B314)</f>
        <v>0</v>
      </c>
      <c r="I314" s="43">
        <f>'Input'!G297*(1-B314)</f>
        <v>0</v>
      </c>
      <c r="J314" s="43">
        <f>'Input'!H297*(1-B314)</f>
        <v>0</v>
      </c>
      <c r="K314" s="17"/>
    </row>
    <row r="315" spans="1:11">
      <c r="A315" s="29" t="s">
        <v>322</v>
      </c>
      <c r="K315" s="17"/>
    </row>
    <row r="316" spans="1:11">
      <c r="A316" s="4" t="s">
        <v>214</v>
      </c>
      <c r="B316" s="40">
        <f>SUMPRODUCT($B188:$F188,'Input'!$B$162:$F$162)</f>
        <v>0</v>
      </c>
      <c r="C316" s="42">
        <f>B316</f>
        <v>0</v>
      </c>
      <c r="D316" s="43">
        <f>'Input'!B299*(1-B316)</f>
        <v>0</v>
      </c>
      <c r="E316" s="43">
        <f>'Input'!C299*(1-B316)</f>
        <v>0</v>
      </c>
      <c r="F316" s="43">
        <f>'Input'!D299*(1-B316)</f>
        <v>0</v>
      </c>
      <c r="G316" s="43">
        <f>'Input'!E299*(1-C316)</f>
        <v>0</v>
      </c>
      <c r="H316" s="43">
        <f>'Input'!F299*(1-B316)</f>
        <v>0</v>
      </c>
      <c r="I316" s="43">
        <f>'Input'!G299*(1-B316)</f>
        <v>0</v>
      </c>
      <c r="J316" s="43">
        <f>'Input'!H299*(1-B316)</f>
        <v>0</v>
      </c>
      <c r="K316" s="17"/>
    </row>
    <row r="317" spans="1:11">
      <c r="A317" s="4" t="s">
        <v>323</v>
      </c>
      <c r="B317" s="40">
        <f>SUMPRODUCT($B189:$F189,'Input'!$B$162:$F$162)</f>
        <v>0</v>
      </c>
      <c r="C317" s="41">
        <v>1</v>
      </c>
      <c r="D317" s="43">
        <f>'Input'!B300*(1-B317)</f>
        <v>0</v>
      </c>
      <c r="E317" s="43">
        <f>'Input'!C300*(1-B317)</f>
        <v>0</v>
      </c>
      <c r="F317" s="43">
        <f>'Input'!D300*(1-B317)</f>
        <v>0</v>
      </c>
      <c r="G317" s="43">
        <f>'Input'!E300*(1-C317)</f>
        <v>0</v>
      </c>
      <c r="H317" s="43">
        <f>'Input'!F300*(1-B317)</f>
        <v>0</v>
      </c>
      <c r="I317" s="43">
        <f>'Input'!G300*(1-B317)</f>
        <v>0</v>
      </c>
      <c r="J317" s="43">
        <f>'Input'!H300*(1-B317)</f>
        <v>0</v>
      </c>
      <c r="K317" s="17"/>
    </row>
    <row r="318" spans="1:11">
      <c r="A318" s="29" t="s">
        <v>324</v>
      </c>
      <c r="K318" s="17"/>
    </row>
    <row r="319" spans="1:11">
      <c r="A319" s="4" t="s">
        <v>215</v>
      </c>
      <c r="B319" s="40">
        <f>SUMPRODUCT($B191:$F191,'Input'!$B$162:$F$162)</f>
        <v>0</v>
      </c>
      <c r="C319" s="42">
        <f>B319</f>
        <v>0</v>
      </c>
      <c r="D319" s="43">
        <f>'Input'!B302*(1-B319)</f>
        <v>0</v>
      </c>
      <c r="E319" s="43">
        <f>'Input'!C302*(1-B319)</f>
        <v>0</v>
      </c>
      <c r="F319" s="43">
        <f>'Input'!D302*(1-B319)</f>
        <v>0</v>
      </c>
      <c r="G319" s="43">
        <f>'Input'!E302*(1-C319)</f>
        <v>0</v>
      </c>
      <c r="H319" s="43">
        <f>'Input'!F302*(1-B319)</f>
        <v>0</v>
      </c>
      <c r="I319" s="43">
        <f>'Input'!G302*(1-B319)</f>
        <v>0</v>
      </c>
      <c r="J319" s="43">
        <f>'Input'!H302*(1-B319)</f>
        <v>0</v>
      </c>
      <c r="K319" s="17"/>
    </row>
    <row r="321" spans="1:9" ht="21" customHeight="1">
      <c r="A321" s="1" t="s">
        <v>562</v>
      </c>
    </row>
    <row r="322" spans="1:9">
      <c r="A322" s="3" t="s">
        <v>383</v>
      </c>
    </row>
    <row r="323" spans="1:9">
      <c r="A323" s="33" t="s">
        <v>563</v>
      </c>
    </row>
    <row r="324" spans="1:9">
      <c r="A324" s="33" t="s">
        <v>564</v>
      </c>
    </row>
    <row r="325" spans="1:9">
      <c r="A325" s="33" t="s">
        <v>565</v>
      </c>
    </row>
    <row r="326" spans="1:9">
      <c r="A326" s="33" t="s">
        <v>566</v>
      </c>
    </row>
    <row r="327" spans="1:9">
      <c r="A327" s="33" t="s">
        <v>567</v>
      </c>
    </row>
    <row r="328" spans="1:9">
      <c r="A328" s="33" t="s">
        <v>568</v>
      </c>
    </row>
    <row r="329" spans="1:9">
      <c r="A329" s="33" t="s">
        <v>569</v>
      </c>
    </row>
    <row r="330" spans="1:9">
      <c r="A330" s="34" t="s">
        <v>386</v>
      </c>
      <c r="B330" s="34" t="s">
        <v>517</v>
      </c>
      <c r="C330" s="34" t="s">
        <v>517</v>
      </c>
      <c r="D330" s="34" t="s">
        <v>517</v>
      </c>
      <c r="E330" s="34" t="s">
        <v>517</v>
      </c>
      <c r="F330" s="34" t="s">
        <v>517</v>
      </c>
      <c r="G330" s="34" t="s">
        <v>517</v>
      </c>
      <c r="H330" s="34" t="s">
        <v>517</v>
      </c>
    </row>
    <row r="331" spans="1:9">
      <c r="A331" s="34" t="s">
        <v>389</v>
      </c>
      <c r="B331" s="34" t="s">
        <v>570</v>
      </c>
      <c r="C331" s="34" t="s">
        <v>571</v>
      </c>
      <c r="D331" s="34" t="s">
        <v>572</v>
      </c>
      <c r="E331" s="34" t="s">
        <v>573</v>
      </c>
      <c r="F331" s="34" t="s">
        <v>519</v>
      </c>
      <c r="G331" s="34" t="s">
        <v>574</v>
      </c>
      <c r="H331" s="34" t="s">
        <v>575</v>
      </c>
    </row>
    <row r="333" spans="1:9">
      <c r="B333" s="15" t="s">
        <v>242</v>
      </c>
      <c r="C333" s="15" t="s">
        <v>243</v>
      </c>
      <c r="D333" s="15" t="s">
        <v>244</v>
      </c>
      <c r="E333" s="15" t="s">
        <v>245</v>
      </c>
      <c r="F333" s="15" t="s">
        <v>246</v>
      </c>
      <c r="G333" s="15" t="s">
        <v>247</v>
      </c>
      <c r="H333" s="15" t="s">
        <v>248</v>
      </c>
    </row>
    <row r="334" spans="1:9">
      <c r="A334" s="4" t="s">
        <v>185</v>
      </c>
      <c r="B334" s="43">
        <f>SUM(D$212:D$214)</f>
        <v>0</v>
      </c>
      <c r="C334" s="43">
        <f>SUM(E$212:E$214)</f>
        <v>0</v>
      </c>
      <c r="D334" s="43">
        <f>SUM(F$212:F$214)</f>
        <v>0</v>
      </c>
      <c r="E334" s="43">
        <f>SUM(G$212:G$214)</f>
        <v>0</v>
      </c>
      <c r="F334" s="43">
        <f>SUM(H$212:H$214)</f>
        <v>0</v>
      </c>
      <c r="G334" s="43">
        <f>SUM(I$212:I$214)</f>
        <v>0</v>
      </c>
      <c r="H334" s="43">
        <f>SUM(J$212:J$214)</f>
        <v>0</v>
      </c>
      <c r="I334" s="17"/>
    </row>
    <row r="335" spans="1:9">
      <c r="A335" s="4" t="s">
        <v>186</v>
      </c>
      <c r="B335" s="43">
        <f>SUM(D$216:D$218)</f>
        <v>0</v>
      </c>
      <c r="C335" s="43">
        <f>SUM(E$216:E$218)</f>
        <v>0</v>
      </c>
      <c r="D335" s="43">
        <f>SUM(F$216:F$218)</f>
        <v>0</v>
      </c>
      <c r="E335" s="43">
        <f>SUM(G$216:G$218)</f>
        <v>0</v>
      </c>
      <c r="F335" s="43">
        <f>SUM(H$216:H$218)</f>
        <v>0</v>
      </c>
      <c r="G335" s="43">
        <f>SUM(I$216:I$218)</f>
        <v>0</v>
      </c>
      <c r="H335" s="43">
        <f>SUM(J$216:J$218)</f>
        <v>0</v>
      </c>
      <c r="I335" s="17"/>
    </row>
    <row r="336" spans="1:9">
      <c r="A336" s="4" t="s">
        <v>231</v>
      </c>
      <c r="B336" s="43">
        <f>SUM(D$220:D$222)</f>
        <v>0</v>
      </c>
      <c r="C336" s="43">
        <f>SUM(E$220:E$222)</f>
        <v>0</v>
      </c>
      <c r="D336" s="43">
        <f>SUM(F$220:F$222)</f>
        <v>0</v>
      </c>
      <c r="E336" s="43">
        <f>SUM(G$220:G$222)</f>
        <v>0</v>
      </c>
      <c r="F336" s="43">
        <f>SUM(H$220:H$222)</f>
        <v>0</v>
      </c>
      <c r="G336" s="43">
        <f>SUM(I$220:I$222)</f>
        <v>0</v>
      </c>
      <c r="H336" s="43">
        <f>SUM(J$220:J$222)</f>
        <v>0</v>
      </c>
      <c r="I336" s="17"/>
    </row>
    <row r="337" spans="1:9">
      <c r="A337" s="4" t="s">
        <v>187</v>
      </c>
      <c r="B337" s="43">
        <f>SUM(D$224:D$226)</f>
        <v>0</v>
      </c>
      <c r="C337" s="43">
        <f>SUM(E$224:E$226)</f>
        <v>0</v>
      </c>
      <c r="D337" s="43">
        <f>SUM(F$224:F$226)</f>
        <v>0</v>
      </c>
      <c r="E337" s="43">
        <f>SUM(G$224:G$226)</f>
        <v>0</v>
      </c>
      <c r="F337" s="43">
        <f>SUM(H$224:H$226)</f>
        <v>0</v>
      </c>
      <c r="G337" s="43">
        <f>SUM(I$224:I$226)</f>
        <v>0</v>
      </c>
      <c r="H337" s="43">
        <f>SUM(J$224:J$226)</f>
        <v>0</v>
      </c>
      <c r="I337" s="17"/>
    </row>
    <row r="338" spans="1:9">
      <c r="A338" s="4" t="s">
        <v>188</v>
      </c>
      <c r="B338" s="43">
        <f>SUM(D$228:D$230)</f>
        <v>0</v>
      </c>
      <c r="C338" s="43">
        <f>SUM(E$228:E$230)</f>
        <v>0</v>
      </c>
      <c r="D338" s="43">
        <f>SUM(F$228:F$230)</f>
        <v>0</v>
      </c>
      <c r="E338" s="43">
        <f>SUM(G$228:G$230)</f>
        <v>0</v>
      </c>
      <c r="F338" s="43">
        <f>SUM(H$228:H$230)</f>
        <v>0</v>
      </c>
      <c r="G338" s="43">
        <f>SUM(I$228:I$230)</f>
        <v>0</v>
      </c>
      <c r="H338" s="43">
        <f>SUM(J$228:J$230)</f>
        <v>0</v>
      </c>
      <c r="I338" s="17"/>
    </row>
    <row r="339" spans="1:9">
      <c r="A339" s="4" t="s">
        <v>232</v>
      </c>
      <c r="B339" s="43">
        <f>SUM(D$232:D$234)</f>
        <v>0</v>
      </c>
      <c r="C339" s="43">
        <f>SUM(E$232:E$234)</f>
        <v>0</v>
      </c>
      <c r="D339" s="43">
        <f>SUM(F$232:F$234)</f>
        <v>0</v>
      </c>
      <c r="E339" s="43">
        <f>SUM(G$232:G$234)</f>
        <v>0</v>
      </c>
      <c r="F339" s="43">
        <f>SUM(H$232:H$234)</f>
        <v>0</v>
      </c>
      <c r="G339" s="43">
        <f>SUM(I$232:I$234)</f>
        <v>0</v>
      </c>
      <c r="H339" s="43">
        <f>SUM(J$232:J$234)</f>
        <v>0</v>
      </c>
      <c r="I339" s="17"/>
    </row>
    <row r="340" spans="1:9">
      <c r="A340" s="4" t="s">
        <v>189</v>
      </c>
      <c r="B340" s="43">
        <f>SUM(D$236:D$238)</f>
        <v>0</v>
      </c>
      <c r="C340" s="43">
        <f>SUM(E$236:E$238)</f>
        <v>0</v>
      </c>
      <c r="D340" s="43">
        <f>SUM(F$236:F$238)</f>
        <v>0</v>
      </c>
      <c r="E340" s="43">
        <f>SUM(G$236:G$238)</f>
        <v>0</v>
      </c>
      <c r="F340" s="43">
        <f>SUM(H$236:H$238)</f>
        <v>0</v>
      </c>
      <c r="G340" s="43">
        <f>SUM(I$236:I$238)</f>
        <v>0</v>
      </c>
      <c r="H340" s="43">
        <f>SUM(J$236:J$238)</f>
        <v>0</v>
      </c>
      <c r="I340" s="17"/>
    </row>
    <row r="341" spans="1:9">
      <c r="A341" s="4" t="s">
        <v>190</v>
      </c>
      <c r="B341" s="43">
        <f>SUM(D$240:D$240)</f>
        <v>0</v>
      </c>
      <c r="C341" s="43">
        <f>SUM(E$240:E$240)</f>
        <v>0</v>
      </c>
      <c r="D341" s="43">
        <f>SUM(F$240:F$240)</f>
        <v>0</v>
      </c>
      <c r="E341" s="43">
        <f>SUM(G$240:G$240)</f>
        <v>0</v>
      </c>
      <c r="F341" s="43">
        <f>SUM(H$240:H$240)</f>
        <v>0</v>
      </c>
      <c r="G341" s="43">
        <f>SUM(I$240:I$240)</f>
        <v>0</v>
      </c>
      <c r="H341" s="43">
        <f>SUM(J$240:J$240)</f>
        <v>0</v>
      </c>
      <c r="I341" s="17"/>
    </row>
    <row r="342" spans="1:9">
      <c r="A342" s="4" t="s">
        <v>210</v>
      </c>
      <c r="B342" s="43">
        <f>SUM(D$242:D$242)</f>
        <v>0</v>
      </c>
      <c r="C342" s="43">
        <f>SUM(E$242:E$242)</f>
        <v>0</v>
      </c>
      <c r="D342" s="43">
        <f>SUM(F$242:F$242)</f>
        <v>0</v>
      </c>
      <c r="E342" s="43">
        <f>SUM(G$242:G$242)</f>
        <v>0</v>
      </c>
      <c r="F342" s="43">
        <f>SUM(H$242:H$242)</f>
        <v>0</v>
      </c>
      <c r="G342" s="43">
        <f>SUM(I$242:I$242)</f>
        <v>0</v>
      </c>
      <c r="H342" s="43">
        <f>SUM(J$242:J$242)</f>
        <v>0</v>
      </c>
      <c r="I342" s="17"/>
    </row>
    <row r="343" spans="1:9">
      <c r="A343" s="4" t="s">
        <v>191</v>
      </c>
      <c r="B343" s="43">
        <f>SUM(D$244:D$246)</f>
        <v>0</v>
      </c>
      <c r="C343" s="43">
        <f>SUM(E$244:E$246)</f>
        <v>0</v>
      </c>
      <c r="D343" s="43">
        <f>SUM(F$244:F$246)</f>
        <v>0</v>
      </c>
      <c r="E343" s="43">
        <f>SUM(G$244:G$246)</f>
        <v>0</v>
      </c>
      <c r="F343" s="43">
        <f>SUM(H$244:H$246)</f>
        <v>0</v>
      </c>
      <c r="G343" s="43">
        <f>SUM(I$244:I$246)</f>
        <v>0</v>
      </c>
      <c r="H343" s="43">
        <f>SUM(J$244:J$246)</f>
        <v>0</v>
      </c>
      <c r="I343" s="17"/>
    </row>
    <row r="344" spans="1:9">
      <c r="A344" s="4" t="s">
        <v>192</v>
      </c>
      <c r="B344" s="43">
        <f>SUM(D$248:D$250)</f>
        <v>0</v>
      </c>
      <c r="C344" s="43">
        <f>SUM(E$248:E$250)</f>
        <v>0</v>
      </c>
      <c r="D344" s="43">
        <f>SUM(F$248:F$250)</f>
        <v>0</v>
      </c>
      <c r="E344" s="43">
        <f>SUM(G$248:G$250)</f>
        <v>0</v>
      </c>
      <c r="F344" s="43">
        <f>SUM(H$248:H$250)</f>
        <v>0</v>
      </c>
      <c r="G344" s="43">
        <f>SUM(I$248:I$250)</f>
        <v>0</v>
      </c>
      <c r="H344" s="43">
        <f>SUM(J$248:J$250)</f>
        <v>0</v>
      </c>
      <c r="I344" s="17"/>
    </row>
    <row r="345" spans="1:9">
      <c r="A345" s="4" t="s">
        <v>193</v>
      </c>
      <c r="B345" s="43">
        <f>SUM(D$252:D$254)</f>
        <v>0</v>
      </c>
      <c r="C345" s="43">
        <f>SUM(E$252:E$254)</f>
        <v>0</v>
      </c>
      <c r="D345" s="43">
        <f>SUM(F$252:F$254)</f>
        <v>0</v>
      </c>
      <c r="E345" s="43">
        <f>SUM(G$252:G$254)</f>
        <v>0</v>
      </c>
      <c r="F345" s="43">
        <f>SUM(H$252:H$254)</f>
        <v>0</v>
      </c>
      <c r="G345" s="43">
        <f>SUM(I$252:I$254)</f>
        <v>0</v>
      </c>
      <c r="H345" s="43">
        <f>SUM(J$252:J$254)</f>
        <v>0</v>
      </c>
      <c r="I345" s="17"/>
    </row>
    <row r="346" spans="1:9">
      <c r="A346" s="4" t="s">
        <v>194</v>
      </c>
      <c r="B346" s="43">
        <f>SUM(D$256:D$257)</f>
        <v>0</v>
      </c>
      <c r="C346" s="43">
        <f>SUM(E$256:E$257)</f>
        <v>0</v>
      </c>
      <c r="D346" s="43">
        <f>SUM(F$256:F$257)</f>
        <v>0</v>
      </c>
      <c r="E346" s="43">
        <f>SUM(G$256:G$257)</f>
        <v>0</v>
      </c>
      <c r="F346" s="43">
        <f>SUM(H$256:H$257)</f>
        <v>0</v>
      </c>
      <c r="G346" s="43">
        <f>SUM(I$256:I$257)</f>
        <v>0</v>
      </c>
      <c r="H346" s="43">
        <f>SUM(J$256:J$257)</f>
        <v>0</v>
      </c>
      <c r="I346" s="17"/>
    </row>
    <row r="347" spans="1:9">
      <c r="A347" s="4" t="s">
        <v>211</v>
      </c>
      <c r="B347" s="43">
        <f>SUM(D$259:D$260)</f>
        <v>0</v>
      </c>
      <c r="C347" s="43">
        <f>SUM(E$259:E$260)</f>
        <v>0</v>
      </c>
      <c r="D347" s="43">
        <f>SUM(F$259:F$260)</f>
        <v>0</v>
      </c>
      <c r="E347" s="43">
        <f>SUM(G$259:G$260)</f>
        <v>0</v>
      </c>
      <c r="F347" s="43">
        <f>SUM(H$259:H$260)</f>
        <v>0</v>
      </c>
      <c r="G347" s="43">
        <f>SUM(I$259:I$260)</f>
        <v>0</v>
      </c>
      <c r="H347" s="43">
        <f>SUM(J$259:J$260)</f>
        <v>0</v>
      </c>
      <c r="I347" s="17"/>
    </row>
    <row r="348" spans="1:9">
      <c r="A348" s="4" t="s">
        <v>233</v>
      </c>
      <c r="B348" s="43">
        <f>SUM(D$262:D$264)</f>
        <v>0</v>
      </c>
      <c r="C348" s="43">
        <f>SUM(E$262:E$264)</f>
        <v>0</v>
      </c>
      <c r="D348" s="43">
        <f>SUM(F$262:F$264)</f>
        <v>0</v>
      </c>
      <c r="E348" s="43">
        <f>SUM(G$262:G$264)</f>
        <v>0</v>
      </c>
      <c r="F348" s="43">
        <f>SUM(H$262:H$264)</f>
        <v>0</v>
      </c>
      <c r="G348" s="43">
        <f>SUM(I$262:I$264)</f>
        <v>0</v>
      </c>
      <c r="H348" s="43">
        <f>SUM(J$262:J$264)</f>
        <v>0</v>
      </c>
      <c r="I348" s="17"/>
    </row>
    <row r="349" spans="1:9">
      <c r="A349" s="4" t="s">
        <v>234</v>
      </c>
      <c r="B349" s="43">
        <f>SUM(D$266:D$268)</f>
        <v>0</v>
      </c>
      <c r="C349" s="43">
        <f>SUM(E$266:E$268)</f>
        <v>0</v>
      </c>
      <c r="D349" s="43">
        <f>SUM(F$266:F$268)</f>
        <v>0</v>
      </c>
      <c r="E349" s="43">
        <f>SUM(G$266:G$268)</f>
        <v>0</v>
      </c>
      <c r="F349" s="43">
        <f>SUM(H$266:H$268)</f>
        <v>0</v>
      </c>
      <c r="G349" s="43">
        <f>SUM(I$266:I$268)</f>
        <v>0</v>
      </c>
      <c r="H349" s="43">
        <f>SUM(J$266:J$268)</f>
        <v>0</v>
      </c>
      <c r="I349" s="17"/>
    </row>
    <row r="350" spans="1:9">
      <c r="A350" s="4" t="s">
        <v>235</v>
      </c>
      <c r="B350" s="43">
        <f>SUM(D$270:D$272)</f>
        <v>0</v>
      </c>
      <c r="C350" s="43">
        <f>SUM(E$270:E$272)</f>
        <v>0</v>
      </c>
      <c r="D350" s="43">
        <f>SUM(F$270:F$272)</f>
        <v>0</v>
      </c>
      <c r="E350" s="43">
        <f>SUM(G$270:G$272)</f>
        <v>0</v>
      </c>
      <c r="F350" s="43">
        <f>SUM(H$270:H$272)</f>
        <v>0</v>
      </c>
      <c r="G350" s="43">
        <f>SUM(I$270:I$272)</f>
        <v>0</v>
      </c>
      <c r="H350" s="43">
        <f>SUM(J$270:J$272)</f>
        <v>0</v>
      </c>
      <c r="I350" s="17"/>
    </row>
    <row r="351" spans="1:9">
      <c r="A351" s="4" t="s">
        <v>236</v>
      </c>
      <c r="B351" s="43">
        <f>SUM(D$274:D$276)</f>
        <v>0</v>
      </c>
      <c r="C351" s="43">
        <f>SUM(E$274:E$276)</f>
        <v>0</v>
      </c>
      <c r="D351" s="43">
        <f>SUM(F$274:F$276)</f>
        <v>0</v>
      </c>
      <c r="E351" s="43">
        <f>SUM(G$274:G$276)</f>
        <v>0</v>
      </c>
      <c r="F351" s="43">
        <f>SUM(H$274:H$276)</f>
        <v>0</v>
      </c>
      <c r="G351" s="43">
        <f>SUM(I$274:I$276)</f>
        <v>0</v>
      </c>
      <c r="H351" s="43">
        <f>SUM(J$274:J$276)</f>
        <v>0</v>
      </c>
      <c r="I351" s="17"/>
    </row>
    <row r="352" spans="1:9">
      <c r="A352" s="4" t="s">
        <v>237</v>
      </c>
      <c r="B352" s="43">
        <f>SUM(D$278:D$280)</f>
        <v>0</v>
      </c>
      <c r="C352" s="43">
        <f>SUM(E$278:E$280)</f>
        <v>0</v>
      </c>
      <c r="D352" s="43">
        <f>SUM(F$278:F$280)</f>
        <v>0</v>
      </c>
      <c r="E352" s="43">
        <f>SUM(G$278:G$280)</f>
        <v>0</v>
      </c>
      <c r="F352" s="43">
        <f>SUM(H$278:H$280)</f>
        <v>0</v>
      </c>
      <c r="G352" s="43">
        <f>SUM(I$278:I$280)</f>
        <v>0</v>
      </c>
      <c r="H352" s="43">
        <f>SUM(J$278:J$280)</f>
        <v>0</v>
      </c>
      <c r="I352" s="17"/>
    </row>
    <row r="353" spans="1:9">
      <c r="A353" s="4" t="s">
        <v>195</v>
      </c>
      <c r="B353" s="43">
        <f>SUM(D$282:D$284)</f>
        <v>0</v>
      </c>
      <c r="C353" s="43">
        <f>SUM(E$282:E$284)</f>
        <v>0</v>
      </c>
      <c r="D353" s="43">
        <f>SUM(F$282:F$284)</f>
        <v>0</v>
      </c>
      <c r="E353" s="43">
        <f>SUM(G$282:G$284)</f>
        <v>0</v>
      </c>
      <c r="F353" s="43">
        <f>SUM(H$282:H$284)</f>
        <v>0</v>
      </c>
      <c r="G353" s="43">
        <f>SUM(I$282:I$284)</f>
        <v>0</v>
      </c>
      <c r="H353" s="43">
        <f>SUM(J$282:J$284)</f>
        <v>0</v>
      </c>
      <c r="I353" s="17"/>
    </row>
    <row r="354" spans="1:9">
      <c r="A354" s="4" t="s">
        <v>196</v>
      </c>
      <c r="B354" s="43">
        <f>SUM(D$286:D$287)</f>
        <v>0</v>
      </c>
      <c r="C354" s="43">
        <f>SUM(E$286:E$287)</f>
        <v>0</v>
      </c>
      <c r="D354" s="43">
        <f>SUM(F$286:F$287)</f>
        <v>0</v>
      </c>
      <c r="E354" s="43">
        <f>SUM(G$286:G$287)</f>
        <v>0</v>
      </c>
      <c r="F354" s="43">
        <f>SUM(H$286:H$287)</f>
        <v>0</v>
      </c>
      <c r="G354" s="43">
        <f>SUM(I$286:I$287)</f>
        <v>0</v>
      </c>
      <c r="H354" s="43">
        <f>SUM(J$286:J$287)</f>
        <v>0</v>
      </c>
      <c r="I354" s="17"/>
    </row>
    <row r="355" spans="1:9">
      <c r="A355" s="4" t="s">
        <v>197</v>
      </c>
      <c r="B355" s="43">
        <f>SUM(D$289:D$291)</f>
        <v>0</v>
      </c>
      <c r="C355" s="43">
        <f>SUM(E$289:E$291)</f>
        <v>0</v>
      </c>
      <c r="D355" s="43">
        <f>SUM(F$289:F$291)</f>
        <v>0</v>
      </c>
      <c r="E355" s="43">
        <f>SUM(G$289:G$291)</f>
        <v>0</v>
      </c>
      <c r="F355" s="43">
        <f>SUM(H$289:H$291)</f>
        <v>0</v>
      </c>
      <c r="G355" s="43">
        <f>SUM(I$289:I$291)</f>
        <v>0</v>
      </c>
      <c r="H355" s="43">
        <f>SUM(J$289:J$291)</f>
        <v>0</v>
      </c>
      <c r="I355" s="17"/>
    </row>
    <row r="356" spans="1:9">
      <c r="A356" s="4" t="s">
        <v>198</v>
      </c>
      <c r="B356" s="43">
        <f>SUM(D$293:D$293)</f>
        <v>0</v>
      </c>
      <c r="C356" s="43">
        <f>SUM(E$293:E$293)</f>
        <v>0</v>
      </c>
      <c r="D356" s="43">
        <f>SUM(F$293:F$293)</f>
        <v>0</v>
      </c>
      <c r="E356" s="43">
        <f>SUM(G$293:G$293)</f>
        <v>0</v>
      </c>
      <c r="F356" s="43">
        <f>SUM(H$293:H$293)</f>
        <v>0</v>
      </c>
      <c r="G356" s="43">
        <f>SUM(I$293:I$293)</f>
        <v>0</v>
      </c>
      <c r="H356" s="43">
        <f>SUM(J$293:J$293)</f>
        <v>0</v>
      </c>
      <c r="I356" s="17"/>
    </row>
    <row r="357" spans="1:9">
      <c r="A357" s="4" t="s">
        <v>199</v>
      </c>
      <c r="B357" s="43">
        <f>SUM(D$295:D$297)</f>
        <v>0</v>
      </c>
      <c r="C357" s="43">
        <f>SUM(E$295:E$297)</f>
        <v>0</v>
      </c>
      <c r="D357" s="43">
        <f>SUM(F$295:F$297)</f>
        <v>0</v>
      </c>
      <c r="E357" s="43">
        <f>SUM(G$295:G$297)</f>
        <v>0</v>
      </c>
      <c r="F357" s="43">
        <f>SUM(H$295:H$297)</f>
        <v>0</v>
      </c>
      <c r="G357" s="43">
        <f>SUM(I$295:I$297)</f>
        <v>0</v>
      </c>
      <c r="H357" s="43">
        <f>SUM(J$295:J$297)</f>
        <v>0</v>
      </c>
      <c r="I357" s="17"/>
    </row>
    <row r="358" spans="1:9">
      <c r="A358" s="4" t="s">
        <v>200</v>
      </c>
      <c r="B358" s="43">
        <f>SUM(D$299:D$299)</f>
        <v>0</v>
      </c>
      <c r="C358" s="43">
        <f>SUM(E$299:E$299)</f>
        <v>0</v>
      </c>
      <c r="D358" s="43">
        <f>SUM(F$299:F$299)</f>
        <v>0</v>
      </c>
      <c r="E358" s="43">
        <f>SUM(G$299:G$299)</f>
        <v>0</v>
      </c>
      <c r="F358" s="43">
        <f>SUM(H$299:H$299)</f>
        <v>0</v>
      </c>
      <c r="G358" s="43">
        <f>SUM(I$299:I$299)</f>
        <v>0</v>
      </c>
      <c r="H358" s="43">
        <f>SUM(J$299:J$299)</f>
        <v>0</v>
      </c>
      <c r="I358" s="17"/>
    </row>
    <row r="359" spans="1:9">
      <c r="A359" s="4" t="s">
        <v>201</v>
      </c>
      <c r="B359" s="43">
        <f>SUM(D$301:D$302)</f>
        <v>0</v>
      </c>
      <c r="C359" s="43">
        <f>SUM(E$301:E$302)</f>
        <v>0</v>
      </c>
      <c r="D359" s="43">
        <f>SUM(F$301:F$302)</f>
        <v>0</v>
      </c>
      <c r="E359" s="43">
        <f>SUM(G$301:G$302)</f>
        <v>0</v>
      </c>
      <c r="F359" s="43">
        <f>SUM(H$301:H$302)</f>
        <v>0</v>
      </c>
      <c r="G359" s="43">
        <f>SUM(I$301:I$302)</f>
        <v>0</v>
      </c>
      <c r="H359" s="43">
        <f>SUM(J$301:J$302)</f>
        <v>0</v>
      </c>
      <c r="I359" s="17"/>
    </row>
    <row r="360" spans="1:9">
      <c r="A360" s="4" t="s">
        <v>202</v>
      </c>
      <c r="B360" s="43">
        <f>SUM(D$304:D$304)</f>
        <v>0</v>
      </c>
      <c r="C360" s="43">
        <f>SUM(E$304:E$304)</f>
        <v>0</v>
      </c>
      <c r="D360" s="43">
        <f>SUM(F$304:F$304)</f>
        <v>0</v>
      </c>
      <c r="E360" s="43">
        <f>SUM(G$304:G$304)</f>
        <v>0</v>
      </c>
      <c r="F360" s="43">
        <f>SUM(H$304:H$304)</f>
        <v>0</v>
      </c>
      <c r="G360" s="43">
        <f>SUM(I$304:I$304)</f>
        <v>0</v>
      </c>
      <c r="H360" s="43">
        <f>SUM(J$304:J$304)</f>
        <v>0</v>
      </c>
      <c r="I360" s="17"/>
    </row>
    <row r="361" spans="1:9">
      <c r="A361" s="4" t="s">
        <v>203</v>
      </c>
      <c r="B361" s="43">
        <f>SUM(D$306:D$307)</f>
        <v>0</v>
      </c>
      <c r="C361" s="43">
        <f>SUM(E$306:E$307)</f>
        <v>0</v>
      </c>
      <c r="D361" s="43">
        <f>SUM(F$306:F$307)</f>
        <v>0</v>
      </c>
      <c r="E361" s="43">
        <f>SUM(G$306:G$307)</f>
        <v>0</v>
      </c>
      <c r="F361" s="43">
        <f>SUM(H$306:H$307)</f>
        <v>0</v>
      </c>
      <c r="G361" s="43">
        <f>SUM(I$306:I$307)</f>
        <v>0</v>
      </c>
      <c r="H361" s="43">
        <f>SUM(J$306:J$307)</f>
        <v>0</v>
      </c>
      <c r="I361" s="17"/>
    </row>
    <row r="362" spans="1:9">
      <c r="A362" s="4" t="s">
        <v>204</v>
      </c>
      <c r="B362" s="43">
        <f>SUM(D$309:D$309)</f>
        <v>0</v>
      </c>
      <c r="C362" s="43">
        <f>SUM(E$309:E$309)</f>
        <v>0</v>
      </c>
      <c r="D362" s="43">
        <f>SUM(F$309:F$309)</f>
        <v>0</v>
      </c>
      <c r="E362" s="43">
        <f>SUM(G$309:G$309)</f>
        <v>0</v>
      </c>
      <c r="F362" s="43">
        <f>SUM(H$309:H$309)</f>
        <v>0</v>
      </c>
      <c r="G362" s="43">
        <f>SUM(I$309:I$309)</f>
        <v>0</v>
      </c>
      <c r="H362" s="43">
        <f>SUM(J$309:J$309)</f>
        <v>0</v>
      </c>
      <c r="I362" s="17"/>
    </row>
    <row r="363" spans="1:9">
      <c r="A363" s="4" t="s">
        <v>212</v>
      </c>
      <c r="B363" s="43">
        <f>SUM(D$311:D$312)</f>
        <v>0</v>
      </c>
      <c r="C363" s="43">
        <f>SUM(E$311:E$312)</f>
        <v>0</v>
      </c>
      <c r="D363" s="43">
        <f>SUM(F$311:F$312)</f>
        <v>0</v>
      </c>
      <c r="E363" s="43">
        <f>SUM(G$311:G$312)</f>
        <v>0</v>
      </c>
      <c r="F363" s="43">
        <f>SUM(H$311:H$312)</f>
        <v>0</v>
      </c>
      <c r="G363" s="43">
        <f>SUM(I$311:I$312)</f>
        <v>0</v>
      </c>
      <c r="H363" s="43">
        <f>SUM(J$311:J$312)</f>
        <v>0</v>
      </c>
      <c r="I363" s="17"/>
    </row>
    <row r="364" spans="1:9">
      <c r="A364" s="4" t="s">
        <v>213</v>
      </c>
      <c r="B364" s="43">
        <f>SUM(D$314:D$314)</f>
        <v>0</v>
      </c>
      <c r="C364" s="43">
        <f>SUM(E$314:E$314)</f>
        <v>0</v>
      </c>
      <c r="D364" s="43">
        <f>SUM(F$314:F$314)</f>
        <v>0</v>
      </c>
      <c r="E364" s="43">
        <f>SUM(G$314:G$314)</f>
        <v>0</v>
      </c>
      <c r="F364" s="43">
        <f>SUM(H$314:H$314)</f>
        <v>0</v>
      </c>
      <c r="G364" s="43">
        <f>SUM(I$314:I$314)</f>
        <v>0</v>
      </c>
      <c r="H364" s="43">
        <f>SUM(J$314:J$314)</f>
        <v>0</v>
      </c>
      <c r="I364" s="17"/>
    </row>
    <row r="365" spans="1:9">
      <c r="A365" s="4" t="s">
        <v>214</v>
      </c>
      <c r="B365" s="43">
        <f>SUM(D$316:D$317)</f>
        <v>0</v>
      </c>
      <c r="C365" s="43">
        <f>SUM(E$316:E$317)</f>
        <v>0</v>
      </c>
      <c r="D365" s="43">
        <f>SUM(F$316:F$317)</f>
        <v>0</v>
      </c>
      <c r="E365" s="43">
        <f>SUM(G$316:G$317)</f>
        <v>0</v>
      </c>
      <c r="F365" s="43">
        <f>SUM(H$316:H$317)</f>
        <v>0</v>
      </c>
      <c r="G365" s="43">
        <f>SUM(I$316:I$317)</f>
        <v>0</v>
      </c>
      <c r="H365" s="43">
        <f>SUM(J$316:J$317)</f>
        <v>0</v>
      </c>
      <c r="I365" s="17"/>
    </row>
    <row r="366" spans="1:9">
      <c r="A366" s="4" t="s">
        <v>215</v>
      </c>
      <c r="B366" s="43">
        <f>SUM(D$319:D$319)</f>
        <v>0</v>
      </c>
      <c r="C366" s="43">
        <f>SUM(E$319:E$319)</f>
        <v>0</v>
      </c>
      <c r="D366" s="43">
        <f>SUM(F$319:F$319)</f>
        <v>0</v>
      </c>
      <c r="E366" s="43">
        <f>SUM(G$319:G$319)</f>
        <v>0</v>
      </c>
      <c r="F366" s="43">
        <f>SUM(H$319:H$319)</f>
        <v>0</v>
      </c>
      <c r="G366" s="43">
        <f>SUM(I$319:I$319)</f>
        <v>0</v>
      </c>
      <c r="H366" s="43">
        <f>SUM(J$319:J$319)</f>
        <v>0</v>
      </c>
      <c r="I366" s="17"/>
    </row>
  </sheetData>
  <sheetProtection sheet="1" objects="1" scenarios="1"/>
  <hyperlinks>
    <hyperlink ref="A14" location="'Input'!B167" display="x1 = 1041. Coincidence factor to system maximum load for each type of demand user (in Load profile data for demand users)"/>
    <hyperlink ref="A15" location="'Input'!C167" display="x2 = 1041. Load factor for each type of demand user (in Load profile data for demand users)"/>
    <hyperlink ref="A41" location="'Loads'!B18" display="x1 = 2301. Demand coefficient (load at time of system maximum load divided by average load)"/>
    <hyperlink ref="A195" location="'Loads'!B82" display="x1 = 2303. Discount map"/>
    <hyperlink ref="A196" location="'Input'!B161" display="x2 = 1037. Embedded network (LDNO) discounts"/>
    <hyperlink ref="A198" location="'Loads'!B210" display="x4 = Discount for each tariff (except for fixed charges) (in LDNO discounts and volumes adjusted for discount)"/>
    <hyperlink ref="A199" location="'Input'!B193" display="x5 = 1053. Rate 1 units (MWh) by tariff (in Volume forecasts for the charging year)"/>
    <hyperlink ref="A200" location="'Input'!C193" display="x6 = 1053. Rate 2 units (MWh) by tariff (in Volume forecasts for the charging year)"/>
    <hyperlink ref="A201" location="'Input'!D193" display="x7 = 1053. Rate 3 units (MWh) by tariff (in Volume forecasts for the charging year)"/>
    <hyperlink ref="A202" location="'Input'!E193" display="x8 = 1053. MPANs by tariff (in Volume forecasts for the charging year)"/>
    <hyperlink ref="A203" location="'Loads'!C210" display="x9 = Discount for each tariff for fixed charges only (in LDNO discounts and volumes adjusted for discount)"/>
    <hyperlink ref="A204" location="'Input'!F193" display="x10 = 1053. Import capacity (kVA) by tariff (in Volume forecasts for the charging year)"/>
    <hyperlink ref="A205" location="'Input'!G193" display="x11 = 1053. Exceeded capacity (kVA) by tariff (in Volume forecasts for the charging year)"/>
    <hyperlink ref="A206" location="'Input'!H193" display="x12 = 1053. Reactive power units (MVArh) by tariff (in Volume forecasts for the charging year)"/>
    <hyperlink ref="A323" location="'Loads'!D210" display="x1 = 2304. Rate 1 units (MWh) (in LDNO discounts and volumes adjusted for discount)"/>
    <hyperlink ref="A324" location="'Loads'!E210" display="x2 = 2304. Rate 2 units (MWh) (in LDNO discounts and volumes adjusted for discount)"/>
    <hyperlink ref="A325" location="'Loads'!F210" display="x3 = 2304. Rate 3 units (MWh) (in LDNO discounts and volumes adjusted for discount)"/>
    <hyperlink ref="A326" location="'Loads'!G210" display="x4 = 2304. MPANs (in LDNO discounts and volumes adjusted for discount)"/>
    <hyperlink ref="A327" location="'Loads'!H210" display="x5 = 2304. Import capacity (kVA) (in LDNO discounts and volumes adjusted for discount)"/>
    <hyperlink ref="A328" location="'Loads'!I210" display="x6 = 2304. Exceeded capacity (kVA) (in LDNO discounts and volumes adjusted for discount)"/>
    <hyperlink ref="A329" location="'Loads'!J210" display="x7 = 2304. Reactive power units (MVArh) (in LDNO discounts and volumes adjusted for discount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951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6" ht="21" customHeight="1">
      <c r="A1" s="1" t="str">
        <f>"Load characteristics for multiple unit rates"&amp;" for "&amp;'Input'!B7&amp;" in "&amp;'Input'!C7&amp;" ("&amp;'Input'!D7&amp;")"</f>
        <v>Not calculated: open in spreadsheet app and allow calculations</v>
      </c>
    </row>
    <row r="3" spans="1:6" ht="21" customHeight="1">
      <c r="A3" s="1" t="s">
        <v>576</v>
      </c>
    </row>
    <row r="4" spans="1:6">
      <c r="A4" s="3" t="s">
        <v>383</v>
      </c>
    </row>
    <row r="5" spans="1:6">
      <c r="A5" s="33" t="s">
        <v>577</v>
      </c>
    </row>
    <row r="6" spans="1:6">
      <c r="A6" s="33" t="s">
        <v>578</v>
      </c>
    </row>
    <row r="7" spans="1:6">
      <c r="A7" s="33" t="s">
        <v>579</v>
      </c>
    </row>
    <row r="8" spans="1:6">
      <c r="A8" s="34" t="s">
        <v>386</v>
      </c>
      <c r="B8" s="34" t="s">
        <v>517</v>
      </c>
      <c r="C8" s="34" t="s">
        <v>516</v>
      </c>
      <c r="D8" s="34"/>
      <c r="E8" s="34"/>
    </row>
    <row r="9" spans="1:6">
      <c r="A9" s="34" t="s">
        <v>389</v>
      </c>
      <c r="B9" s="34" t="s">
        <v>570</v>
      </c>
      <c r="C9" s="34" t="s">
        <v>580</v>
      </c>
      <c r="D9" s="34"/>
      <c r="E9" s="34"/>
    </row>
    <row r="11" spans="1:6">
      <c r="C11" s="31" t="s">
        <v>582</v>
      </c>
      <c r="D11" s="31"/>
      <c r="E11" s="31"/>
    </row>
    <row r="12" spans="1:6">
      <c r="B12" s="15" t="s">
        <v>581</v>
      </c>
      <c r="C12" s="15" t="s">
        <v>351</v>
      </c>
      <c r="D12" s="15" t="s">
        <v>352</v>
      </c>
      <c r="E12" s="15" t="s">
        <v>353</v>
      </c>
    </row>
    <row r="13" spans="1:6">
      <c r="A13" s="4" t="s">
        <v>583</v>
      </c>
      <c r="B13" s="44">
        <f>SUM('Input'!$B368:$D368)</f>
        <v>0</v>
      </c>
      <c r="C13" s="44">
        <f>'Input'!B368*24*'Input'!$F60/$B13</f>
        <v>0</v>
      </c>
      <c r="D13" s="44">
        <f>'Input'!C368*24*'Input'!$F60/$B13</f>
        <v>0</v>
      </c>
      <c r="E13" s="44">
        <f>'Input'!D368*24*'Input'!$F60/$B13</f>
        <v>0</v>
      </c>
      <c r="F13" s="17"/>
    </row>
    <row r="15" spans="1:6" ht="21" customHeight="1">
      <c r="A15" s="1" t="s">
        <v>584</v>
      </c>
    </row>
    <row r="16" spans="1:6">
      <c r="A16" s="3" t="s">
        <v>383</v>
      </c>
    </row>
    <row r="17" spans="1:6">
      <c r="A17" s="33" t="s">
        <v>585</v>
      </c>
    </row>
    <row r="18" spans="1:6">
      <c r="A18" s="33" t="s">
        <v>586</v>
      </c>
    </row>
    <row r="19" spans="1:6">
      <c r="A19" s="33" t="s">
        <v>587</v>
      </c>
    </row>
    <row r="20" spans="1:6">
      <c r="A20" s="33" t="s">
        <v>588</v>
      </c>
    </row>
    <row r="21" spans="1:6">
      <c r="A21" s="34" t="s">
        <v>386</v>
      </c>
      <c r="B21" s="34" t="s">
        <v>517</v>
      </c>
      <c r="C21" s="34" t="s">
        <v>516</v>
      </c>
      <c r="D21" s="34"/>
      <c r="E21" s="34"/>
    </row>
    <row r="22" spans="1:6">
      <c r="A22" s="34" t="s">
        <v>389</v>
      </c>
      <c r="B22" s="34" t="s">
        <v>570</v>
      </c>
      <c r="C22" s="34" t="s">
        <v>589</v>
      </c>
      <c r="D22" s="34"/>
      <c r="E22" s="34"/>
    </row>
    <row r="24" spans="1:6">
      <c r="C24" s="31" t="s">
        <v>591</v>
      </c>
      <c r="D24" s="31"/>
      <c r="E24" s="31"/>
    </row>
    <row r="25" spans="1:6">
      <c r="B25" s="15" t="s">
        <v>590</v>
      </c>
      <c r="C25" s="15" t="s">
        <v>351</v>
      </c>
      <c r="D25" s="15" t="s">
        <v>352</v>
      </c>
      <c r="E25" s="15" t="s">
        <v>353</v>
      </c>
    </row>
    <row r="26" spans="1:6">
      <c r="A26" s="4" t="s">
        <v>185</v>
      </c>
      <c r="B26" s="40">
        <f>SUM('Input'!$B329:$D329)</f>
        <v>0</v>
      </c>
      <c r="C26" s="40">
        <f>IF($B26,'Input'!B329/$B26,C$13/'Input'!$F$60/24)</f>
        <v>0</v>
      </c>
      <c r="D26" s="40">
        <f>IF($B26,'Input'!C329/$B26,D$13/'Input'!$F$60/24)</f>
        <v>0</v>
      </c>
      <c r="E26" s="40">
        <f>IF($B26,'Input'!D329/$B26,E$13/'Input'!$F$60/24)</f>
        <v>0</v>
      </c>
      <c r="F26" s="17"/>
    </row>
    <row r="27" spans="1:6">
      <c r="A27" s="4" t="s">
        <v>186</v>
      </c>
      <c r="B27" s="40">
        <f>SUM('Input'!$B330:$D330)</f>
        <v>0</v>
      </c>
      <c r="C27" s="40">
        <f>IF($B27,'Input'!B330/$B27,C$13/'Input'!$F$60/24)</f>
        <v>0</v>
      </c>
      <c r="D27" s="40">
        <f>IF($B27,'Input'!C330/$B27,D$13/'Input'!$F$60/24)</f>
        <v>0</v>
      </c>
      <c r="E27" s="40">
        <f>IF($B27,'Input'!D330/$B27,E$13/'Input'!$F$60/24)</f>
        <v>0</v>
      </c>
      <c r="F27" s="17"/>
    </row>
    <row r="28" spans="1:6">
      <c r="A28" s="4" t="s">
        <v>231</v>
      </c>
      <c r="B28" s="40">
        <f>SUM('Input'!$B331:$D331)</f>
        <v>0</v>
      </c>
      <c r="C28" s="40">
        <f>IF($B28,'Input'!B331/$B28,C$13/'Input'!$F$60/24)</f>
        <v>0</v>
      </c>
      <c r="D28" s="40">
        <f>IF($B28,'Input'!C331/$B28,D$13/'Input'!$F$60/24)</f>
        <v>0</v>
      </c>
      <c r="E28" s="40">
        <f>IF($B28,'Input'!D331/$B28,E$13/'Input'!$F$60/24)</f>
        <v>0</v>
      </c>
      <c r="F28" s="17"/>
    </row>
    <row r="29" spans="1:6">
      <c r="A29" s="4" t="s">
        <v>187</v>
      </c>
      <c r="B29" s="40">
        <f>SUM('Input'!$B332:$D332)</f>
        <v>0</v>
      </c>
      <c r="C29" s="40">
        <f>IF($B29,'Input'!B332/$B29,C$13/'Input'!$F$60/24)</f>
        <v>0</v>
      </c>
      <c r="D29" s="40">
        <f>IF($B29,'Input'!C332/$B29,D$13/'Input'!$F$60/24)</f>
        <v>0</v>
      </c>
      <c r="E29" s="40">
        <f>IF($B29,'Input'!D332/$B29,E$13/'Input'!$F$60/24)</f>
        <v>0</v>
      </c>
      <c r="F29" s="17"/>
    </row>
    <row r="30" spans="1:6">
      <c r="A30" s="4" t="s">
        <v>188</v>
      </c>
      <c r="B30" s="40">
        <f>SUM('Input'!$B333:$D333)</f>
        <v>0</v>
      </c>
      <c r="C30" s="40">
        <f>IF($B30,'Input'!B333/$B30,C$13/'Input'!$F$60/24)</f>
        <v>0</v>
      </c>
      <c r="D30" s="40">
        <f>IF($B30,'Input'!C333/$B30,D$13/'Input'!$F$60/24)</f>
        <v>0</v>
      </c>
      <c r="E30" s="40">
        <f>IF($B30,'Input'!D333/$B30,E$13/'Input'!$F$60/24)</f>
        <v>0</v>
      </c>
      <c r="F30" s="17"/>
    </row>
    <row r="31" spans="1:6">
      <c r="A31" s="4" t="s">
        <v>232</v>
      </c>
      <c r="B31" s="40">
        <f>SUM('Input'!$B334:$D334)</f>
        <v>0</v>
      </c>
      <c r="C31" s="40">
        <f>IF($B31,'Input'!B334/$B31,C$13/'Input'!$F$60/24)</f>
        <v>0</v>
      </c>
      <c r="D31" s="40">
        <f>IF($B31,'Input'!C334/$B31,D$13/'Input'!$F$60/24)</f>
        <v>0</v>
      </c>
      <c r="E31" s="40">
        <f>IF($B31,'Input'!D334/$B31,E$13/'Input'!$F$60/24)</f>
        <v>0</v>
      </c>
      <c r="F31" s="17"/>
    </row>
    <row r="32" spans="1:6">
      <c r="A32" s="4" t="s">
        <v>189</v>
      </c>
      <c r="B32" s="40">
        <f>SUM('Input'!$B335:$D335)</f>
        <v>0</v>
      </c>
      <c r="C32" s="40">
        <f>IF($B32,'Input'!B335/$B32,C$13/'Input'!$F$60/24)</f>
        <v>0</v>
      </c>
      <c r="D32" s="40">
        <f>IF($B32,'Input'!C335/$B32,D$13/'Input'!$F$60/24)</f>
        <v>0</v>
      </c>
      <c r="E32" s="40">
        <f>IF($B32,'Input'!D335/$B32,E$13/'Input'!$F$60/24)</f>
        <v>0</v>
      </c>
      <c r="F32" s="17"/>
    </row>
    <row r="33" spans="1:6">
      <c r="A33" s="4" t="s">
        <v>190</v>
      </c>
      <c r="B33" s="40">
        <f>SUM('Input'!$B336:$D336)</f>
        <v>0</v>
      </c>
      <c r="C33" s="40">
        <f>IF($B33,'Input'!B336/$B33,C$13/'Input'!$F$60/24)</f>
        <v>0</v>
      </c>
      <c r="D33" s="40">
        <f>IF($B33,'Input'!C336/$B33,D$13/'Input'!$F$60/24)</f>
        <v>0</v>
      </c>
      <c r="E33" s="40">
        <f>IF($B33,'Input'!D336/$B33,E$13/'Input'!$F$60/24)</f>
        <v>0</v>
      </c>
      <c r="F33" s="17"/>
    </row>
    <row r="34" spans="1:6">
      <c r="A34" s="4" t="s">
        <v>210</v>
      </c>
      <c r="B34" s="40">
        <f>SUM('Input'!$B337:$D337)</f>
        <v>0</v>
      </c>
      <c r="C34" s="40">
        <f>IF($B34,'Input'!B337/$B34,C$13/'Input'!$F$60/24)</f>
        <v>0</v>
      </c>
      <c r="D34" s="40">
        <f>IF($B34,'Input'!C337/$B34,D$13/'Input'!$F$60/24)</f>
        <v>0</v>
      </c>
      <c r="E34" s="40">
        <f>IF($B34,'Input'!D337/$B34,E$13/'Input'!$F$60/24)</f>
        <v>0</v>
      </c>
      <c r="F34" s="17"/>
    </row>
    <row r="36" spans="1:6" ht="21" customHeight="1">
      <c r="A36" s="1" t="s">
        <v>592</v>
      </c>
    </row>
    <row r="37" spans="1:6">
      <c r="A37" s="3" t="s">
        <v>383</v>
      </c>
    </row>
    <row r="38" spans="1:6">
      <c r="A38" s="33" t="s">
        <v>593</v>
      </c>
    </row>
    <row r="39" spans="1:6">
      <c r="A39" s="3" t="s">
        <v>594</v>
      </c>
    </row>
    <row r="40" spans="1:6">
      <c r="A40" s="3" t="s">
        <v>401</v>
      </c>
    </row>
    <row r="42" spans="1:6">
      <c r="B42" s="15" t="s">
        <v>351</v>
      </c>
      <c r="C42" s="15" t="s">
        <v>352</v>
      </c>
      <c r="D42" s="15" t="s">
        <v>353</v>
      </c>
    </row>
    <row r="43" spans="1:6">
      <c r="A43" s="4" t="s">
        <v>185</v>
      </c>
      <c r="B43" s="42">
        <f>C$26</f>
        <v>0</v>
      </c>
      <c r="C43" s="42">
        <f>D$26</f>
        <v>0</v>
      </c>
      <c r="D43" s="42">
        <f>E$26</f>
        <v>0</v>
      </c>
      <c r="E43" s="17"/>
    </row>
    <row r="44" spans="1:6">
      <c r="A44" s="4" t="s">
        <v>186</v>
      </c>
      <c r="B44" s="42">
        <f>C$27</f>
        <v>0</v>
      </c>
      <c r="C44" s="42">
        <f>D$27</f>
        <v>0</v>
      </c>
      <c r="D44" s="42">
        <f>E$27</f>
        <v>0</v>
      </c>
      <c r="E44" s="17"/>
    </row>
    <row r="45" spans="1:6">
      <c r="A45" s="4" t="s">
        <v>231</v>
      </c>
      <c r="B45" s="42">
        <f>C$28</f>
        <v>0</v>
      </c>
      <c r="C45" s="42">
        <f>D$28</f>
        <v>0</v>
      </c>
      <c r="D45" s="42">
        <f>E$28</f>
        <v>0</v>
      </c>
      <c r="E45" s="17"/>
    </row>
    <row r="46" spans="1:6">
      <c r="A46" s="4" t="s">
        <v>187</v>
      </c>
      <c r="B46" s="42">
        <f>C$29</f>
        <v>0</v>
      </c>
      <c r="C46" s="42">
        <f>D$29</f>
        <v>0</v>
      </c>
      <c r="D46" s="42">
        <f>E$29</f>
        <v>0</v>
      </c>
      <c r="E46" s="17"/>
    </row>
    <row r="47" spans="1:6">
      <c r="A47" s="4" t="s">
        <v>188</v>
      </c>
      <c r="B47" s="42">
        <f>C$30</f>
        <v>0</v>
      </c>
      <c r="C47" s="42">
        <f>D$30</f>
        <v>0</v>
      </c>
      <c r="D47" s="42">
        <f>E$30</f>
        <v>0</v>
      </c>
      <c r="E47" s="17"/>
    </row>
    <row r="48" spans="1:6">
      <c r="A48" s="4" t="s">
        <v>232</v>
      </c>
      <c r="B48" s="42">
        <f>C$31</f>
        <v>0</v>
      </c>
      <c r="C48" s="42">
        <f>D$31</f>
        <v>0</v>
      </c>
      <c r="D48" s="42">
        <f>E$31</f>
        <v>0</v>
      </c>
      <c r="E48" s="17"/>
    </row>
    <row r="49" spans="1:5">
      <c r="A49" s="4" t="s">
        <v>189</v>
      </c>
      <c r="B49" s="42">
        <f>C$32</f>
        <v>0</v>
      </c>
      <c r="C49" s="42">
        <f>D$32</f>
        <v>0</v>
      </c>
      <c r="D49" s="42">
        <f>E$32</f>
        <v>0</v>
      </c>
      <c r="E49" s="17"/>
    </row>
    <row r="50" spans="1:5">
      <c r="A50" s="4" t="s">
        <v>190</v>
      </c>
      <c r="B50" s="42">
        <f>C$33</f>
        <v>0</v>
      </c>
      <c r="C50" s="42">
        <f>D$33</f>
        <v>0</v>
      </c>
      <c r="D50" s="42">
        <f>E$33</f>
        <v>0</v>
      </c>
      <c r="E50" s="17"/>
    </row>
    <row r="51" spans="1:5">
      <c r="A51" s="4" t="s">
        <v>210</v>
      </c>
      <c r="B51" s="42">
        <f>C$34</f>
        <v>0</v>
      </c>
      <c r="C51" s="42">
        <f>D$34</f>
        <v>0</v>
      </c>
      <c r="D51" s="42">
        <f>E$34</f>
        <v>0</v>
      </c>
      <c r="E51" s="17"/>
    </row>
    <row r="52" spans="1:5">
      <c r="A52" s="4" t="s">
        <v>191</v>
      </c>
      <c r="B52" s="41">
        <v>1</v>
      </c>
      <c r="C52" s="41">
        <v>0</v>
      </c>
      <c r="D52" s="41">
        <v>0</v>
      </c>
      <c r="E52" s="17"/>
    </row>
    <row r="53" spans="1:5">
      <c r="A53" s="4" t="s">
        <v>192</v>
      </c>
      <c r="B53" s="41">
        <v>1</v>
      </c>
      <c r="C53" s="41">
        <v>0</v>
      </c>
      <c r="D53" s="41">
        <v>0</v>
      </c>
      <c r="E53" s="17"/>
    </row>
    <row r="54" spans="1:5">
      <c r="A54" s="4" t="s">
        <v>193</v>
      </c>
      <c r="B54" s="41">
        <v>1</v>
      </c>
      <c r="C54" s="41">
        <v>0</v>
      </c>
      <c r="D54" s="41">
        <v>0</v>
      </c>
      <c r="E54" s="17"/>
    </row>
    <row r="55" spans="1:5">
      <c r="A55" s="4" t="s">
        <v>194</v>
      </c>
      <c r="B55" s="41">
        <v>1</v>
      </c>
      <c r="C55" s="41">
        <v>0</v>
      </c>
      <c r="D55" s="41">
        <v>0</v>
      </c>
      <c r="E55" s="17"/>
    </row>
    <row r="56" spans="1:5">
      <c r="A56" s="4" t="s">
        <v>211</v>
      </c>
      <c r="B56" s="41">
        <v>1</v>
      </c>
      <c r="C56" s="41">
        <v>0</v>
      </c>
      <c r="D56" s="41">
        <v>0</v>
      </c>
      <c r="E56" s="17"/>
    </row>
    <row r="57" spans="1:5">
      <c r="A57" s="4" t="s">
        <v>199</v>
      </c>
      <c r="B57" s="41">
        <v>1</v>
      </c>
      <c r="C57" s="41">
        <v>0</v>
      </c>
      <c r="D57" s="41">
        <v>0</v>
      </c>
      <c r="E57" s="17"/>
    </row>
    <row r="58" spans="1:5">
      <c r="A58" s="4" t="s">
        <v>200</v>
      </c>
      <c r="B58" s="41">
        <v>1</v>
      </c>
      <c r="C58" s="41">
        <v>0</v>
      </c>
      <c r="D58" s="41">
        <v>0</v>
      </c>
      <c r="E58" s="17"/>
    </row>
    <row r="59" spans="1:5">
      <c r="A59" s="4" t="s">
        <v>203</v>
      </c>
      <c r="B59" s="41">
        <v>1</v>
      </c>
      <c r="C59" s="41">
        <v>0</v>
      </c>
      <c r="D59" s="41">
        <v>0</v>
      </c>
      <c r="E59" s="17"/>
    </row>
    <row r="60" spans="1:5">
      <c r="A60" s="4" t="s">
        <v>204</v>
      </c>
      <c r="B60" s="41">
        <v>1</v>
      </c>
      <c r="C60" s="41">
        <v>0</v>
      </c>
      <c r="D60" s="41">
        <v>0</v>
      </c>
      <c r="E60" s="17"/>
    </row>
    <row r="61" spans="1:5">
      <c r="A61" s="4" t="s">
        <v>214</v>
      </c>
      <c r="B61" s="41">
        <v>1</v>
      </c>
      <c r="C61" s="41">
        <v>0</v>
      </c>
      <c r="D61" s="41">
        <v>0</v>
      </c>
      <c r="E61" s="17"/>
    </row>
    <row r="62" spans="1:5">
      <c r="A62" s="4" t="s">
        <v>215</v>
      </c>
      <c r="B62" s="41">
        <v>1</v>
      </c>
      <c r="C62" s="41">
        <v>0</v>
      </c>
      <c r="D62" s="41">
        <v>0</v>
      </c>
      <c r="E62" s="17"/>
    </row>
    <row r="64" spans="1:5" ht="21" customHeight="1">
      <c r="A64" s="1" t="s">
        <v>595</v>
      </c>
    </row>
    <row r="65" spans="1:6">
      <c r="A65" s="3" t="s">
        <v>383</v>
      </c>
    </row>
    <row r="66" spans="1:6">
      <c r="A66" s="33" t="s">
        <v>596</v>
      </c>
    </row>
    <row r="67" spans="1:6">
      <c r="A67" s="33" t="s">
        <v>597</v>
      </c>
    </row>
    <row r="68" spans="1:6">
      <c r="A68" s="33" t="s">
        <v>587</v>
      </c>
    </row>
    <row r="69" spans="1:6">
      <c r="A69" s="33" t="s">
        <v>588</v>
      </c>
    </row>
    <row r="70" spans="1:6">
      <c r="A70" s="34" t="s">
        <v>386</v>
      </c>
      <c r="B70" s="34" t="s">
        <v>517</v>
      </c>
      <c r="C70" s="34" t="s">
        <v>516</v>
      </c>
      <c r="D70" s="34"/>
      <c r="E70" s="34"/>
    </row>
    <row r="71" spans="1:6">
      <c r="A71" s="34" t="s">
        <v>389</v>
      </c>
      <c r="B71" s="34" t="s">
        <v>570</v>
      </c>
      <c r="C71" s="34" t="s">
        <v>589</v>
      </c>
      <c r="D71" s="34"/>
      <c r="E71" s="34"/>
    </row>
    <row r="73" spans="1:6">
      <c r="C73" s="31" t="s">
        <v>598</v>
      </c>
      <c r="D73" s="31"/>
      <c r="E73" s="31"/>
    </row>
    <row r="74" spans="1:6">
      <c r="B74" s="15" t="s">
        <v>590</v>
      </c>
      <c r="C74" s="15" t="s">
        <v>351</v>
      </c>
      <c r="D74" s="15" t="s">
        <v>352</v>
      </c>
      <c r="E74" s="15" t="s">
        <v>353</v>
      </c>
    </row>
    <row r="75" spans="1:6">
      <c r="A75" s="4" t="s">
        <v>186</v>
      </c>
      <c r="B75" s="40">
        <f>SUM('Input'!$B342:$D342)</f>
        <v>0</v>
      </c>
      <c r="C75" s="40">
        <f>IF($B75,'Input'!B342/$B75,C$13/'Input'!$F$60/24)</f>
        <v>0</v>
      </c>
      <c r="D75" s="40">
        <f>IF($B75,'Input'!C342/$B75,D$13/'Input'!$F$60/24)</f>
        <v>0</v>
      </c>
      <c r="E75" s="40">
        <f>IF($B75,'Input'!D342/$B75,E$13/'Input'!$F$60/24)</f>
        <v>0</v>
      </c>
      <c r="F75" s="17"/>
    </row>
    <row r="76" spans="1:6">
      <c r="A76" s="4" t="s">
        <v>188</v>
      </c>
      <c r="B76" s="40">
        <f>SUM('Input'!$B343:$D343)</f>
        <v>0</v>
      </c>
      <c r="C76" s="40">
        <f>IF($B76,'Input'!B343/$B76,C$13/'Input'!$F$60/24)</f>
        <v>0</v>
      </c>
      <c r="D76" s="40">
        <f>IF($B76,'Input'!C343/$B76,D$13/'Input'!$F$60/24)</f>
        <v>0</v>
      </c>
      <c r="E76" s="40">
        <f>IF($B76,'Input'!D343/$B76,E$13/'Input'!$F$60/24)</f>
        <v>0</v>
      </c>
      <c r="F76" s="17"/>
    </row>
    <row r="77" spans="1:6">
      <c r="A77" s="4" t="s">
        <v>189</v>
      </c>
      <c r="B77" s="40">
        <f>SUM('Input'!$B344:$D344)</f>
        <v>0</v>
      </c>
      <c r="C77" s="40">
        <f>IF($B77,'Input'!B344/$B77,C$13/'Input'!$F$60/24)</f>
        <v>0</v>
      </c>
      <c r="D77" s="40">
        <f>IF($B77,'Input'!C344/$B77,D$13/'Input'!$F$60/24)</f>
        <v>0</v>
      </c>
      <c r="E77" s="40">
        <f>IF($B77,'Input'!D344/$B77,E$13/'Input'!$F$60/24)</f>
        <v>0</v>
      </c>
      <c r="F77" s="17"/>
    </row>
    <row r="78" spans="1:6">
      <c r="A78" s="4" t="s">
        <v>190</v>
      </c>
      <c r="B78" s="40">
        <f>SUM('Input'!$B345:$D345)</f>
        <v>0</v>
      </c>
      <c r="C78" s="40">
        <f>IF($B78,'Input'!B345/$B78,C$13/'Input'!$F$60/24)</f>
        <v>0</v>
      </c>
      <c r="D78" s="40">
        <f>IF($B78,'Input'!C345/$B78,D$13/'Input'!$F$60/24)</f>
        <v>0</v>
      </c>
      <c r="E78" s="40">
        <f>IF($B78,'Input'!D345/$B78,E$13/'Input'!$F$60/24)</f>
        <v>0</v>
      </c>
      <c r="F78" s="17"/>
    </row>
    <row r="79" spans="1:6">
      <c r="A79" s="4" t="s">
        <v>210</v>
      </c>
      <c r="B79" s="40">
        <f>SUM('Input'!$B346:$D346)</f>
        <v>0</v>
      </c>
      <c r="C79" s="40">
        <f>IF($B79,'Input'!B346/$B79,C$13/'Input'!$F$60/24)</f>
        <v>0</v>
      </c>
      <c r="D79" s="40">
        <f>IF($B79,'Input'!C346/$B79,D$13/'Input'!$F$60/24)</f>
        <v>0</v>
      </c>
      <c r="E79" s="40">
        <f>IF($B79,'Input'!D346/$B79,E$13/'Input'!$F$60/24)</f>
        <v>0</v>
      </c>
      <c r="F79" s="17"/>
    </row>
    <row r="81" spans="1:5" ht="21" customHeight="1">
      <c r="A81" s="1" t="s">
        <v>599</v>
      </c>
    </row>
    <row r="82" spans="1:5">
      <c r="A82" s="3" t="s">
        <v>383</v>
      </c>
    </row>
    <row r="83" spans="1:5">
      <c r="A83" s="33" t="s">
        <v>600</v>
      </c>
    </row>
    <row r="84" spans="1:5">
      <c r="A84" s="3" t="s">
        <v>601</v>
      </c>
    </row>
    <row r="85" spans="1:5">
      <c r="A85" s="3" t="s">
        <v>401</v>
      </c>
    </row>
    <row r="87" spans="1:5">
      <c r="B87" s="15" t="s">
        <v>351</v>
      </c>
      <c r="C87" s="15" t="s">
        <v>352</v>
      </c>
      <c r="D87" s="15" t="s">
        <v>353</v>
      </c>
    </row>
    <row r="88" spans="1:5">
      <c r="A88" s="4" t="s">
        <v>186</v>
      </c>
      <c r="B88" s="42">
        <f>C$75</f>
        <v>0</v>
      </c>
      <c r="C88" s="42">
        <f>D$75</f>
        <v>0</v>
      </c>
      <c r="D88" s="42">
        <f>E$75</f>
        <v>0</v>
      </c>
      <c r="E88" s="17"/>
    </row>
    <row r="89" spans="1:5">
      <c r="A89" s="4" t="s">
        <v>188</v>
      </c>
      <c r="B89" s="42">
        <f>C$76</f>
        <v>0</v>
      </c>
      <c r="C89" s="42">
        <f>D$76</f>
        <v>0</v>
      </c>
      <c r="D89" s="42">
        <f>E$76</f>
        <v>0</v>
      </c>
      <c r="E89" s="17"/>
    </row>
    <row r="90" spans="1:5">
      <c r="A90" s="4" t="s">
        <v>189</v>
      </c>
      <c r="B90" s="42">
        <f>C$77</f>
        <v>0</v>
      </c>
      <c r="C90" s="42">
        <f>D$77</f>
        <v>0</v>
      </c>
      <c r="D90" s="42">
        <f>E$77</f>
        <v>0</v>
      </c>
      <c r="E90" s="17"/>
    </row>
    <row r="91" spans="1:5">
      <c r="A91" s="4" t="s">
        <v>190</v>
      </c>
      <c r="B91" s="42">
        <f>C$78</f>
        <v>0</v>
      </c>
      <c r="C91" s="42">
        <f>D$78</f>
        <v>0</v>
      </c>
      <c r="D91" s="42">
        <f>E$78</f>
        <v>0</v>
      </c>
      <c r="E91" s="17"/>
    </row>
    <row r="92" spans="1:5">
      <c r="A92" s="4" t="s">
        <v>210</v>
      </c>
      <c r="B92" s="42">
        <f>C$79</f>
        <v>0</v>
      </c>
      <c r="C92" s="42">
        <f>D$79</f>
        <v>0</v>
      </c>
      <c r="D92" s="42">
        <f>E$79</f>
        <v>0</v>
      </c>
      <c r="E92" s="17"/>
    </row>
    <row r="93" spans="1:5">
      <c r="A93" s="4" t="s">
        <v>191</v>
      </c>
      <c r="B93" s="41">
        <v>0</v>
      </c>
      <c r="C93" s="41">
        <v>1</v>
      </c>
      <c r="D93" s="41">
        <v>0</v>
      </c>
      <c r="E93" s="17"/>
    </row>
    <row r="94" spans="1:5">
      <c r="A94" s="4" t="s">
        <v>192</v>
      </c>
      <c r="B94" s="41">
        <v>0</v>
      </c>
      <c r="C94" s="41">
        <v>1</v>
      </c>
      <c r="D94" s="41">
        <v>0</v>
      </c>
      <c r="E94" s="17"/>
    </row>
    <row r="95" spans="1:5">
      <c r="A95" s="4" t="s">
        <v>193</v>
      </c>
      <c r="B95" s="41">
        <v>0</v>
      </c>
      <c r="C95" s="41">
        <v>1</v>
      </c>
      <c r="D95" s="41">
        <v>0</v>
      </c>
      <c r="E95" s="17"/>
    </row>
    <row r="96" spans="1:5">
      <c r="A96" s="4" t="s">
        <v>194</v>
      </c>
      <c r="B96" s="41">
        <v>0</v>
      </c>
      <c r="C96" s="41">
        <v>1</v>
      </c>
      <c r="D96" s="41">
        <v>0</v>
      </c>
      <c r="E96" s="17"/>
    </row>
    <row r="97" spans="1:5">
      <c r="A97" s="4" t="s">
        <v>211</v>
      </c>
      <c r="B97" s="41">
        <v>0</v>
      </c>
      <c r="C97" s="41">
        <v>1</v>
      </c>
      <c r="D97" s="41">
        <v>0</v>
      </c>
      <c r="E97" s="17"/>
    </row>
    <row r="98" spans="1:5">
      <c r="A98" s="4" t="s">
        <v>199</v>
      </c>
      <c r="B98" s="41">
        <v>0</v>
      </c>
      <c r="C98" s="41">
        <v>1</v>
      </c>
      <c r="D98" s="41">
        <v>0</v>
      </c>
      <c r="E98" s="17"/>
    </row>
    <row r="99" spans="1:5">
      <c r="A99" s="4" t="s">
        <v>200</v>
      </c>
      <c r="B99" s="41">
        <v>0</v>
      </c>
      <c r="C99" s="41">
        <v>1</v>
      </c>
      <c r="D99" s="41">
        <v>0</v>
      </c>
      <c r="E99" s="17"/>
    </row>
    <row r="100" spans="1:5">
      <c r="A100" s="4" t="s">
        <v>203</v>
      </c>
      <c r="B100" s="41">
        <v>0</v>
      </c>
      <c r="C100" s="41">
        <v>1</v>
      </c>
      <c r="D100" s="41">
        <v>0</v>
      </c>
      <c r="E100" s="17"/>
    </row>
    <row r="101" spans="1:5">
      <c r="A101" s="4" t="s">
        <v>204</v>
      </c>
      <c r="B101" s="41">
        <v>0</v>
      </c>
      <c r="C101" s="41">
        <v>1</v>
      </c>
      <c r="D101" s="41">
        <v>0</v>
      </c>
      <c r="E101" s="17"/>
    </row>
    <row r="102" spans="1:5">
      <c r="A102" s="4" t="s">
        <v>214</v>
      </c>
      <c r="B102" s="41">
        <v>0</v>
      </c>
      <c r="C102" s="41">
        <v>1</v>
      </c>
      <c r="D102" s="41">
        <v>0</v>
      </c>
      <c r="E102" s="17"/>
    </row>
    <row r="103" spans="1:5">
      <c r="A103" s="4" t="s">
        <v>215</v>
      </c>
      <c r="B103" s="41">
        <v>0</v>
      </c>
      <c r="C103" s="41">
        <v>1</v>
      </c>
      <c r="D103" s="41">
        <v>0</v>
      </c>
      <c r="E103" s="17"/>
    </row>
    <row r="105" spans="1:5" ht="21" customHeight="1">
      <c r="A105" s="1" t="s">
        <v>602</v>
      </c>
    </row>
    <row r="107" spans="1:5">
      <c r="B107" s="15" t="s">
        <v>351</v>
      </c>
      <c r="C107" s="15" t="s">
        <v>352</v>
      </c>
      <c r="D107" s="15" t="s">
        <v>353</v>
      </c>
    </row>
    <row r="108" spans="1:5">
      <c r="A108" s="4" t="s">
        <v>191</v>
      </c>
      <c r="B108" s="41">
        <v>0</v>
      </c>
      <c r="C108" s="41">
        <v>0</v>
      </c>
      <c r="D108" s="41">
        <v>1</v>
      </c>
      <c r="E108" s="17"/>
    </row>
    <row r="109" spans="1:5">
      <c r="A109" s="4" t="s">
        <v>192</v>
      </c>
      <c r="B109" s="41">
        <v>0</v>
      </c>
      <c r="C109" s="41">
        <v>0</v>
      </c>
      <c r="D109" s="41">
        <v>1</v>
      </c>
      <c r="E109" s="17"/>
    </row>
    <row r="110" spans="1:5">
      <c r="A110" s="4" t="s">
        <v>193</v>
      </c>
      <c r="B110" s="41">
        <v>0</v>
      </c>
      <c r="C110" s="41">
        <v>0</v>
      </c>
      <c r="D110" s="41">
        <v>1</v>
      </c>
      <c r="E110" s="17"/>
    </row>
    <row r="111" spans="1:5">
      <c r="A111" s="4" t="s">
        <v>194</v>
      </c>
      <c r="B111" s="41">
        <v>0</v>
      </c>
      <c r="C111" s="41">
        <v>0</v>
      </c>
      <c r="D111" s="41">
        <v>1</v>
      </c>
      <c r="E111" s="17"/>
    </row>
    <row r="112" spans="1:5">
      <c r="A112" s="4" t="s">
        <v>211</v>
      </c>
      <c r="B112" s="41">
        <v>0</v>
      </c>
      <c r="C112" s="41">
        <v>0</v>
      </c>
      <c r="D112" s="41">
        <v>1</v>
      </c>
      <c r="E112" s="17"/>
    </row>
    <row r="113" spans="1:5">
      <c r="A113" s="4" t="s">
        <v>199</v>
      </c>
      <c r="B113" s="41">
        <v>0</v>
      </c>
      <c r="C113" s="41">
        <v>0</v>
      </c>
      <c r="D113" s="41">
        <v>1</v>
      </c>
      <c r="E113" s="17"/>
    </row>
    <row r="114" spans="1:5">
      <c r="A114" s="4" t="s">
        <v>200</v>
      </c>
      <c r="B114" s="41">
        <v>0</v>
      </c>
      <c r="C114" s="41">
        <v>0</v>
      </c>
      <c r="D114" s="41">
        <v>1</v>
      </c>
      <c r="E114" s="17"/>
    </row>
    <row r="115" spans="1:5">
      <c r="A115" s="4" t="s">
        <v>203</v>
      </c>
      <c r="B115" s="41">
        <v>0</v>
      </c>
      <c r="C115" s="41">
        <v>0</v>
      </c>
      <c r="D115" s="41">
        <v>1</v>
      </c>
      <c r="E115" s="17"/>
    </row>
    <row r="116" spans="1:5">
      <c r="A116" s="4" t="s">
        <v>204</v>
      </c>
      <c r="B116" s="41">
        <v>0</v>
      </c>
      <c r="C116" s="41">
        <v>0</v>
      </c>
      <c r="D116" s="41">
        <v>1</v>
      </c>
      <c r="E116" s="17"/>
    </row>
    <row r="117" spans="1:5">
      <c r="A117" s="4" t="s">
        <v>214</v>
      </c>
      <c r="B117" s="41">
        <v>0</v>
      </c>
      <c r="C117" s="41">
        <v>0</v>
      </c>
      <c r="D117" s="41">
        <v>1</v>
      </c>
      <c r="E117" s="17"/>
    </row>
    <row r="118" spans="1:5">
      <c r="A118" s="4" t="s">
        <v>215</v>
      </c>
      <c r="B118" s="41">
        <v>0</v>
      </c>
      <c r="C118" s="41">
        <v>0</v>
      </c>
      <c r="D118" s="41">
        <v>1</v>
      </c>
      <c r="E118" s="17"/>
    </row>
    <row r="120" spans="1:5" ht="21" customHeight="1">
      <c r="A120" s="1" t="s">
        <v>603</v>
      </c>
    </row>
    <row r="121" spans="1:5">
      <c r="A121" s="3" t="s">
        <v>383</v>
      </c>
    </row>
    <row r="122" spans="1:5">
      <c r="A122" s="33" t="s">
        <v>604</v>
      </c>
    </row>
    <row r="123" spans="1:5">
      <c r="A123" s="33" t="s">
        <v>605</v>
      </c>
    </row>
    <row r="124" spans="1:5">
      <c r="A124" s="33" t="s">
        <v>606</v>
      </c>
    </row>
    <row r="125" spans="1:5">
      <c r="A125" s="3" t="s">
        <v>607</v>
      </c>
    </row>
    <row r="127" spans="1:5">
      <c r="B127" s="15" t="s">
        <v>608</v>
      </c>
    </row>
    <row r="128" spans="1:5">
      <c r="A128" s="4" t="s">
        <v>185</v>
      </c>
      <c r="B128" s="43">
        <f>'Loads'!B334+'Loads'!C334+'Loads'!D334</f>
        <v>0</v>
      </c>
      <c r="C128" s="17"/>
    </row>
    <row r="129" spans="1:3">
      <c r="A129" s="4" t="s">
        <v>186</v>
      </c>
      <c r="B129" s="43">
        <f>'Loads'!B335+'Loads'!C335+'Loads'!D335</f>
        <v>0</v>
      </c>
      <c r="C129" s="17"/>
    </row>
    <row r="130" spans="1:3">
      <c r="A130" s="4" t="s">
        <v>231</v>
      </c>
      <c r="B130" s="43">
        <f>'Loads'!B336+'Loads'!C336+'Loads'!D336</f>
        <v>0</v>
      </c>
      <c r="C130" s="17"/>
    </row>
    <row r="131" spans="1:3">
      <c r="A131" s="4" t="s">
        <v>187</v>
      </c>
      <c r="B131" s="43">
        <f>'Loads'!B337+'Loads'!C337+'Loads'!D337</f>
        <v>0</v>
      </c>
      <c r="C131" s="17"/>
    </row>
    <row r="132" spans="1:3">
      <c r="A132" s="4" t="s">
        <v>188</v>
      </c>
      <c r="B132" s="43">
        <f>'Loads'!B338+'Loads'!C338+'Loads'!D338</f>
        <v>0</v>
      </c>
      <c r="C132" s="17"/>
    </row>
    <row r="133" spans="1:3">
      <c r="A133" s="4" t="s">
        <v>232</v>
      </c>
      <c r="B133" s="43">
        <f>'Loads'!B339+'Loads'!C339+'Loads'!D339</f>
        <v>0</v>
      </c>
      <c r="C133" s="17"/>
    </row>
    <row r="134" spans="1:3">
      <c r="A134" s="4" t="s">
        <v>189</v>
      </c>
      <c r="B134" s="43">
        <f>'Loads'!B340+'Loads'!C340+'Loads'!D340</f>
        <v>0</v>
      </c>
      <c r="C134" s="17"/>
    </row>
    <row r="135" spans="1:3">
      <c r="A135" s="4" t="s">
        <v>190</v>
      </c>
      <c r="B135" s="43">
        <f>'Loads'!B341+'Loads'!C341+'Loads'!D341</f>
        <v>0</v>
      </c>
      <c r="C135" s="17"/>
    </row>
    <row r="136" spans="1:3">
      <c r="A136" s="4" t="s">
        <v>210</v>
      </c>
      <c r="B136" s="43">
        <f>'Loads'!B342+'Loads'!C342+'Loads'!D342</f>
        <v>0</v>
      </c>
      <c r="C136" s="17"/>
    </row>
    <row r="137" spans="1:3">
      <c r="A137" s="4" t="s">
        <v>191</v>
      </c>
      <c r="B137" s="43">
        <f>'Loads'!B343+'Loads'!C343+'Loads'!D343</f>
        <v>0</v>
      </c>
      <c r="C137" s="17"/>
    </row>
    <row r="138" spans="1:3">
      <c r="A138" s="4" t="s">
        <v>192</v>
      </c>
      <c r="B138" s="43">
        <f>'Loads'!B344+'Loads'!C344+'Loads'!D344</f>
        <v>0</v>
      </c>
      <c r="C138" s="17"/>
    </row>
    <row r="139" spans="1:3">
      <c r="A139" s="4" t="s">
        <v>193</v>
      </c>
      <c r="B139" s="43">
        <f>'Loads'!B345+'Loads'!C345+'Loads'!D345</f>
        <v>0</v>
      </c>
      <c r="C139" s="17"/>
    </row>
    <row r="140" spans="1:3">
      <c r="A140" s="4" t="s">
        <v>194</v>
      </c>
      <c r="B140" s="43">
        <f>'Loads'!B346+'Loads'!C346+'Loads'!D346</f>
        <v>0</v>
      </c>
      <c r="C140" s="17"/>
    </row>
    <row r="141" spans="1:3">
      <c r="A141" s="4" t="s">
        <v>211</v>
      </c>
      <c r="B141" s="43">
        <f>'Loads'!B347+'Loads'!C347+'Loads'!D347</f>
        <v>0</v>
      </c>
      <c r="C141" s="17"/>
    </row>
    <row r="142" spans="1:3">
      <c r="A142" s="4" t="s">
        <v>233</v>
      </c>
      <c r="B142" s="43">
        <f>'Loads'!B348+'Loads'!C348+'Loads'!D348</f>
        <v>0</v>
      </c>
      <c r="C142" s="17"/>
    </row>
    <row r="143" spans="1:3">
      <c r="A143" s="4" t="s">
        <v>234</v>
      </c>
      <c r="B143" s="43">
        <f>'Loads'!B349+'Loads'!C349+'Loads'!D349</f>
        <v>0</v>
      </c>
      <c r="C143" s="17"/>
    </row>
    <row r="144" spans="1:3">
      <c r="A144" s="4" t="s">
        <v>235</v>
      </c>
      <c r="B144" s="43">
        <f>'Loads'!B350+'Loads'!C350+'Loads'!D350</f>
        <v>0</v>
      </c>
      <c r="C144" s="17"/>
    </row>
    <row r="145" spans="1:3">
      <c r="A145" s="4" t="s">
        <v>236</v>
      </c>
      <c r="B145" s="43">
        <f>'Loads'!B351+'Loads'!C351+'Loads'!D351</f>
        <v>0</v>
      </c>
      <c r="C145" s="17"/>
    </row>
    <row r="146" spans="1:3">
      <c r="A146" s="4" t="s">
        <v>237</v>
      </c>
      <c r="B146" s="43">
        <f>'Loads'!B352+'Loads'!C352+'Loads'!D352</f>
        <v>0</v>
      </c>
      <c r="C146" s="17"/>
    </row>
    <row r="147" spans="1:3">
      <c r="A147" s="4" t="s">
        <v>195</v>
      </c>
      <c r="B147" s="43">
        <f>'Loads'!B353+'Loads'!C353+'Loads'!D353</f>
        <v>0</v>
      </c>
      <c r="C147" s="17"/>
    </row>
    <row r="148" spans="1:3">
      <c r="A148" s="4" t="s">
        <v>196</v>
      </c>
      <c r="B148" s="43">
        <f>'Loads'!B354+'Loads'!C354+'Loads'!D354</f>
        <v>0</v>
      </c>
      <c r="C148" s="17"/>
    </row>
    <row r="149" spans="1:3">
      <c r="A149" s="4" t="s">
        <v>197</v>
      </c>
      <c r="B149" s="43">
        <f>'Loads'!B355+'Loads'!C355+'Loads'!D355</f>
        <v>0</v>
      </c>
      <c r="C149" s="17"/>
    </row>
    <row r="150" spans="1:3">
      <c r="A150" s="4" t="s">
        <v>198</v>
      </c>
      <c r="B150" s="43">
        <f>'Loads'!B356+'Loads'!C356+'Loads'!D356</f>
        <v>0</v>
      </c>
      <c r="C150" s="17"/>
    </row>
    <row r="151" spans="1:3">
      <c r="A151" s="4" t="s">
        <v>199</v>
      </c>
      <c r="B151" s="43">
        <f>'Loads'!B357+'Loads'!C357+'Loads'!D357</f>
        <v>0</v>
      </c>
      <c r="C151" s="17"/>
    </row>
    <row r="152" spans="1:3">
      <c r="A152" s="4" t="s">
        <v>200</v>
      </c>
      <c r="B152" s="43">
        <f>'Loads'!B358+'Loads'!C358+'Loads'!D358</f>
        <v>0</v>
      </c>
      <c r="C152" s="17"/>
    </row>
    <row r="153" spans="1:3">
      <c r="A153" s="4" t="s">
        <v>201</v>
      </c>
      <c r="B153" s="43">
        <f>'Loads'!B359+'Loads'!C359+'Loads'!D359</f>
        <v>0</v>
      </c>
      <c r="C153" s="17"/>
    </row>
    <row r="154" spans="1:3">
      <c r="A154" s="4" t="s">
        <v>202</v>
      </c>
      <c r="B154" s="43">
        <f>'Loads'!B360+'Loads'!C360+'Loads'!D360</f>
        <v>0</v>
      </c>
      <c r="C154" s="17"/>
    </row>
    <row r="155" spans="1:3">
      <c r="A155" s="4" t="s">
        <v>203</v>
      </c>
      <c r="B155" s="43">
        <f>'Loads'!B361+'Loads'!C361+'Loads'!D361</f>
        <v>0</v>
      </c>
      <c r="C155" s="17"/>
    </row>
    <row r="156" spans="1:3">
      <c r="A156" s="4" t="s">
        <v>204</v>
      </c>
      <c r="B156" s="43">
        <f>'Loads'!B362+'Loads'!C362+'Loads'!D362</f>
        <v>0</v>
      </c>
      <c r="C156" s="17"/>
    </row>
    <row r="157" spans="1:3">
      <c r="A157" s="4" t="s">
        <v>212</v>
      </c>
      <c r="B157" s="43">
        <f>'Loads'!B363+'Loads'!C363+'Loads'!D363</f>
        <v>0</v>
      </c>
      <c r="C157" s="17"/>
    </row>
    <row r="158" spans="1:3">
      <c r="A158" s="4" t="s">
        <v>213</v>
      </c>
      <c r="B158" s="43">
        <f>'Loads'!B364+'Loads'!C364+'Loads'!D364</f>
        <v>0</v>
      </c>
      <c r="C158" s="17"/>
    </row>
    <row r="159" spans="1:3">
      <c r="A159" s="4" t="s">
        <v>214</v>
      </c>
      <c r="B159" s="43">
        <f>'Loads'!B365+'Loads'!C365+'Loads'!D365</f>
        <v>0</v>
      </c>
      <c r="C159" s="17"/>
    </row>
    <row r="160" spans="1:3">
      <c r="A160" s="4" t="s">
        <v>215</v>
      </c>
      <c r="B160" s="43">
        <f>'Loads'!B366+'Loads'!C366+'Loads'!D366</f>
        <v>0</v>
      </c>
      <c r="C160" s="17"/>
    </row>
    <row r="162" spans="1:6" ht="21" customHeight="1">
      <c r="A162" s="1" t="s">
        <v>609</v>
      </c>
    </row>
    <row r="163" spans="1:6">
      <c r="A163" s="3" t="s">
        <v>383</v>
      </c>
    </row>
    <row r="164" spans="1:6">
      <c r="A164" s="33" t="s">
        <v>610</v>
      </c>
    </row>
    <row r="165" spans="1:6">
      <c r="A165" s="33" t="s">
        <v>611</v>
      </c>
    </row>
    <row r="166" spans="1:6">
      <c r="A166" s="33" t="s">
        <v>612</v>
      </c>
    </row>
    <row r="167" spans="1:6">
      <c r="A167" s="33" t="s">
        <v>613</v>
      </c>
    </row>
    <row r="168" spans="1:6">
      <c r="A168" s="33" t="s">
        <v>614</v>
      </c>
    </row>
    <row r="169" spans="1:6">
      <c r="A169" s="33" t="s">
        <v>615</v>
      </c>
    </row>
    <row r="170" spans="1:6">
      <c r="A170" s="34" t="s">
        <v>386</v>
      </c>
      <c r="B170" s="34" t="s">
        <v>516</v>
      </c>
      <c r="C170" s="34"/>
      <c r="D170" s="34"/>
      <c r="E170" s="34" t="s">
        <v>516</v>
      </c>
    </row>
    <row r="171" spans="1:6">
      <c r="A171" s="34" t="s">
        <v>389</v>
      </c>
      <c r="B171" s="34" t="s">
        <v>616</v>
      </c>
      <c r="C171" s="34"/>
      <c r="D171" s="34"/>
      <c r="E171" s="34" t="s">
        <v>617</v>
      </c>
    </row>
    <row r="173" spans="1:6">
      <c r="B173" s="31" t="s">
        <v>618</v>
      </c>
      <c r="C173" s="31"/>
      <c r="D173" s="31"/>
    </row>
    <row r="174" spans="1:6">
      <c r="B174" s="15" t="s">
        <v>351</v>
      </c>
      <c r="C174" s="15" t="s">
        <v>352</v>
      </c>
      <c r="D174" s="15" t="s">
        <v>353</v>
      </c>
      <c r="E174" s="15" t="s">
        <v>619</v>
      </c>
    </row>
    <row r="175" spans="1:6">
      <c r="A175" s="4" t="s">
        <v>185</v>
      </c>
      <c r="B175" s="40">
        <f>IF($B$128&gt;0,('Loads'!$B$334*B$43)/$B$128,0)</f>
        <v>0</v>
      </c>
      <c r="C175" s="40">
        <f>IF($B$128&gt;0,('Loads'!$B$334*C$43)/$B$128,0)</f>
        <v>0</v>
      </c>
      <c r="D175" s="40">
        <f>IF($B$128&gt;0,('Loads'!$B$334*D$43)/$B$128,0)</f>
        <v>0</v>
      </c>
      <c r="E175" s="38">
        <f>IF($C$13&gt;0,$B175*'Input'!$F$60*24/$C$13,0)</f>
        <v>0</v>
      </c>
      <c r="F175" s="17"/>
    </row>
    <row r="176" spans="1:6">
      <c r="A176" s="4" t="s">
        <v>187</v>
      </c>
      <c r="B176" s="40">
        <f>IF($B$131&gt;0,('Loads'!$B$337*B$46)/$B$131,0)</f>
        <v>0</v>
      </c>
      <c r="C176" s="40">
        <f>IF($B$131&gt;0,('Loads'!$B$337*C$46)/$B$131,0)</f>
        <v>0</v>
      </c>
      <c r="D176" s="40">
        <f>IF($B$131&gt;0,('Loads'!$B$337*D$46)/$B$131,0)</f>
        <v>0</v>
      </c>
      <c r="E176" s="38">
        <f>IF($C$13&gt;0,$B176*'Input'!$F$60*24/$C$13,0)</f>
        <v>0</v>
      </c>
      <c r="F176" s="17"/>
    </row>
    <row r="178" spans="1:5" ht="21" customHeight="1">
      <c r="A178" s="1" t="s">
        <v>620</v>
      </c>
    </row>
    <row r="179" spans="1:5">
      <c r="A179" s="3" t="s">
        <v>383</v>
      </c>
    </row>
    <row r="180" spans="1:5">
      <c r="A180" s="33" t="s">
        <v>610</v>
      </c>
    </row>
    <row r="181" spans="1:5">
      <c r="A181" s="33" t="s">
        <v>611</v>
      </c>
    </row>
    <row r="182" spans="1:5">
      <c r="A182" s="33" t="s">
        <v>612</v>
      </c>
    </row>
    <row r="183" spans="1:5">
      <c r="A183" s="33" t="s">
        <v>621</v>
      </c>
    </row>
    <row r="184" spans="1:5">
      <c r="A184" s="33" t="s">
        <v>622</v>
      </c>
    </row>
    <row r="185" spans="1:5">
      <c r="A185" s="33" t="s">
        <v>623</v>
      </c>
    </row>
    <row r="186" spans="1:5">
      <c r="A186" s="33" t="s">
        <v>624</v>
      </c>
    </row>
    <row r="187" spans="1:5">
      <c r="A187" s="33" t="s">
        <v>625</v>
      </c>
    </row>
    <row r="188" spans="1:5">
      <c r="A188" s="34" t="s">
        <v>386</v>
      </c>
      <c r="B188" s="34" t="s">
        <v>516</v>
      </c>
      <c r="C188" s="34"/>
      <c r="D188" s="34"/>
      <c r="E188" s="34" t="s">
        <v>516</v>
      </c>
    </row>
    <row r="189" spans="1:5">
      <c r="A189" s="34" t="s">
        <v>389</v>
      </c>
      <c r="B189" s="34" t="s">
        <v>626</v>
      </c>
      <c r="C189" s="34"/>
      <c r="D189" s="34"/>
      <c r="E189" s="34" t="s">
        <v>627</v>
      </c>
    </row>
    <row r="191" spans="1:5">
      <c r="B191" s="31" t="s">
        <v>628</v>
      </c>
      <c r="C191" s="31"/>
      <c r="D191" s="31"/>
    </row>
    <row r="192" spans="1:5">
      <c r="B192" s="15" t="s">
        <v>351</v>
      </c>
      <c r="C192" s="15" t="s">
        <v>352</v>
      </c>
      <c r="D192" s="15" t="s">
        <v>353</v>
      </c>
      <c r="E192" s="15" t="s">
        <v>629</v>
      </c>
    </row>
    <row r="193" spans="1:6">
      <c r="A193" s="4" t="s">
        <v>186</v>
      </c>
      <c r="B193" s="40">
        <f>IF($B$129&gt;0,('Loads'!$B$335*B$44+'Loads'!$C$335*B$88)/$B$129,0)</f>
        <v>0</v>
      </c>
      <c r="C193" s="40">
        <f>IF($B$129&gt;0,('Loads'!$B$335*C$44+'Loads'!$C$335*C$88)/$B$129,0)</f>
        <v>0</v>
      </c>
      <c r="D193" s="40">
        <f>IF($B$129&gt;0,('Loads'!$B$335*D$44+'Loads'!$C$335*D$88)/$B$129,0)</f>
        <v>0</v>
      </c>
      <c r="E193" s="38">
        <f>IF($C$13&gt;0,$B193*'Input'!$F$60*24/$C$13,0)</f>
        <v>0</v>
      </c>
      <c r="F193" s="17"/>
    </row>
    <row r="194" spans="1:6">
      <c r="A194" s="4" t="s">
        <v>188</v>
      </c>
      <c r="B194" s="40">
        <f>IF($B$132&gt;0,('Loads'!$B$338*B$47+'Loads'!$C$338*B$89)/$B$132,0)</f>
        <v>0</v>
      </c>
      <c r="C194" s="40">
        <f>IF($B$132&gt;0,('Loads'!$B$338*C$47+'Loads'!$C$338*C$89)/$B$132,0)</f>
        <v>0</v>
      </c>
      <c r="D194" s="40">
        <f>IF($B$132&gt;0,('Loads'!$B$338*D$47+'Loads'!$C$338*D$89)/$B$132,0)</f>
        <v>0</v>
      </c>
      <c r="E194" s="38">
        <f>IF($C$13&gt;0,$B194*'Input'!$F$60*24/$C$13,0)</f>
        <v>0</v>
      </c>
      <c r="F194" s="17"/>
    </row>
    <row r="195" spans="1:6">
      <c r="A195" s="4" t="s">
        <v>189</v>
      </c>
      <c r="B195" s="40">
        <f>IF($B$134&gt;0,('Loads'!$B$340*B$49+'Loads'!$C$340*B$90)/$B$134,0)</f>
        <v>0</v>
      </c>
      <c r="C195" s="40">
        <f>IF($B$134&gt;0,('Loads'!$B$340*C$49+'Loads'!$C$340*C$90)/$B$134,0)</f>
        <v>0</v>
      </c>
      <c r="D195" s="40">
        <f>IF($B$134&gt;0,('Loads'!$B$340*D$49+'Loads'!$C$340*D$90)/$B$134,0)</f>
        <v>0</v>
      </c>
      <c r="E195" s="38">
        <f>IF($C$13&gt;0,$B195*'Input'!$F$60*24/$C$13,0)</f>
        <v>0</v>
      </c>
      <c r="F195" s="17"/>
    </row>
    <row r="196" spans="1:6">
      <c r="A196" s="4" t="s">
        <v>190</v>
      </c>
      <c r="B196" s="40">
        <f>IF($B$135&gt;0,('Loads'!$B$341*B$50+'Loads'!$C$341*B$91)/$B$135,0)</f>
        <v>0</v>
      </c>
      <c r="C196" s="40">
        <f>IF($B$135&gt;0,('Loads'!$B$341*C$50+'Loads'!$C$341*C$91)/$B$135,0)</f>
        <v>0</v>
      </c>
      <c r="D196" s="40">
        <f>IF($B$135&gt;0,('Loads'!$B$341*D$50+'Loads'!$C$341*D$91)/$B$135,0)</f>
        <v>0</v>
      </c>
      <c r="E196" s="38">
        <f>IF($C$13&gt;0,$B196*'Input'!$F$60*24/$C$13,0)</f>
        <v>0</v>
      </c>
      <c r="F196" s="17"/>
    </row>
    <row r="197" spans="1:6">
      <c r="A197" s="4" t="s">
        <v>210</v>
      </c>
      <c r="B197" s="40">
        <f>IF($B$136&gt;0,('Loads'!$B$342*B$51+'Loads'!$C$342*B$92)/$B$136,0)</f>
        <v>0</v>
      </c>
      <c r="C197" s="40">
        <f>IF($B$136&gt;0,('Loads'!$B$342*C$51+'Loads'!$C$342*C$92)/$B$136,0)</f>
        <v>0</v>
      </c>
      <c r="D197" s="40">
        <f>IF($B$136&gt;0,('Loads'!$B$342*D$51+'Loads'!$C$342*D$92)/$B$136,0)</f>
        <v>0</v>
      </c>
      <c r="E197" s="38">
        <f>IF($C$13&gt;0,$B197*'Input'!$F$60*24/$C$13,0)</f>
        <v>0</v>
      </c>
      <c r="F197" s="17"/>
    </row>
    <row r="199" spans="1:6" ht="21" customHeight="1">
      <c r="A199" s="1" t="s">
        <v>630</v>
      </c>
    </row>
    <row r="200" spans="1:6">
      <c r="A200" s="3" t="s">
        <v>383</v>
      </c>
    </row>
    <row r="201" spans="1:6">
      <c r="A201" s="33" t="s">
        <v>610</v>
      </c>
    </row>
    <row r="202" spans="1:6">
      <c r="A202" s="33" t="s">
        <v>611</v>
      </c>
    </row>
    <row r="203" spans="1:6">
      <c r="A203" s="33" t="s">
        <v>612</v>
      </c>
    </row>
    <row r="204" spans="1:6">
      <c r="A204" s="33" t="s">
        <v>621</v>
      </c>
    </row>
    <row r="205" spans="1:6">
      <c r="A205" s="33" t="s">
        <v>622</v>
      </c>
    </row>
    <row r="206" spans="1:6">
      <c r="A206" s="33" t="s">
        <v>631</v>
      </c>
    </row>
    <row r="207" spans="1:6">
      <c r="A207" s="33" t="s">
        <v>632</v>
      </c>
    </row>
    <row r="208" spans="1:6">
      <c r="A208" s="33" t="s">
        <v>633</v>
      </c>
    </row>
    <row r="209" spans="1:6">
      <c r="A209" s="33" t="s">
        <v>634</v>
      </c>
    </row>
    <row r="210" spans="1:6">
      <c r="A210" s="33" t="s">
        <v>635</v>
      </c>
    </row>
    <row r="211" spans="1:6">
      <c r="A211" s="34" t="s">
        <v>386</v>
      </c>
      <c r="B211" s="34" t="s">
        <v>516</v>
      </c>
      <c r="C211" s="34"/>
      <c r="D211" s="34"/>
      <c r="E211" s="34" t="s">
        <v>516</v>
      </c>
    </row>
    <row r="212" spans="1:6">
      <c r="A212" s="34" t="s">
        <v>389</v>
      </c>
      <c r="B212" s="34" t="s">
        <v>636</v>
      </c>
      <c r="C212" s="34"/>
      <c r="D212" s="34"/>
      <c r="E212" s="34" t="s">
        <v>637</v>
      </c>
    </row>
    <row r="214" spans="1:6">
      <c r="B214" s="31" t="s">
        <v>638</v>
      </c>
      <c r="C214" s="31"/>
      <c r="D214" s="31"/>
    </row>
    <row r="215" spans="1:6">
      <c r="B215" s="15" t="s">
        <v>351</v>
      </c>
      <c r="C215" s="15" t="s">
        <v>352</v>
      </c>
      <c r="D215" s="15" t="s">
        <v>353</v>
      </c>
      <c r="E215" s="15" t="s">
        <v>639</v>
      </c>
    </row>
    <row r="216" spans="1:6">
      <c r="A216" s="4" t="s">
        <v>191</v>
      </c>
      <c r="B216" s="40">
        <f>IF($B$137&gt;0,('Loads'!$B$343*B$52+'Loads'!$C$343*B$93+'Loads'!$D$343*B$108)/$B$137,0)</f>
        <v>0</v>
      </c>
      <c r="C216" s="40">
        <f>IF($B$137&gt;0,('Loads'!$B$343*C$52+'Loads'!$C$343*C$93+'Loads'!$D$343*C$108)/$B$137,0)</f>
        <v>0</v>
      </c>
      <c r="D216" s="40">
        <f>IF($B$137&gt;0,('Loads'!$B$343*D$52+'Loads'!$C$343*D$93+'Loads'!$D$343*D$108)/$B$137,0)</f>
        <v>0</v>
      </c>
      <c r="E216" s="38">
        <f>IF($C$13&gt;0,$B216*'Input'!$F$60*24/$C$13,0)</f>
        <v>0</v>
      </c>
      <c r="F216" s="17"/>
    </row>
    <row r="217" spans="1:6">
      <c r="A217" s="4" t="s">
        <v>192</v>
      </c>
      <c r="B217" s="40">
        <f>IF($B$138&gt;0,('Loads'!$B$344*B$53+'Loads'!$C$344*B$94+'Loads'!$D$344*B$109)/$B$138,0)</f>
        <v>0</v>
      </c>
      <c r="C217" s="40">
        <f>IF($B$138&gt;0,('Loads'!$B$344*C$53+'Loads'!$C$344*C$94+'Loads'!$D$344*C$109)/$B$138,0)</f>
        <v>0</v>
      </c>
      <c r="D217" s="40">
        <f>IF($B$138&gt;0,('Loads'!$B$344*D$53+'Loads'!$C$344*D$94+'Loads'!$D$344*D$109)/$B$138,0)</f>
        <v>0</v>
      </c>
      <c r="E217" s="38">
        <f>IF($C$13&gt;0,$B217*'Input'!$F$60*24/$C$13,0)</f>
        <v>0</v>
      </c>
      <c r="F217" s="17"/>
    </row>
    <row r="218" spans="1:6">
      <c r="A218" s="4" t="s">
        <v>193</v>
      </c>
      <c r="B218" s="40">
        <f>IF($B$139&gt;0,('Loads'!$B$345*B$54+'Loads'!$C$345*B$95+'Loads'!$D$345*B$110)/$B$139,0)</f>
        <v>0</v>
      </c>
      <c r="C218" s="40">
        <f>IF($B$139&gt;0,('Loads'!$B$345*C$54+'Loads'!$C$345*C$95+'Loads'!$D$345*C$110)/$B$139,0)</f>
        <v>0</v>
      </c>
      <c r="D218" s="40">
        <f>IF($B$139&gt;0,('Loads'!$B$345*D$54+'Loads'!$C$345*D$95+'Loads'!$D$345*D$110)/$B$139,0)</f>
        <v>0</v>
      </c>
      <c r="E218" s="38">
        <f>IF($C$13&gt;0,$B218*'Input'!$F$60*24/$C$13,0)</f>
        <v>0</v>
      </c>
      <c r="F218" s="17"/>
    </row>
    <row r="219" spans="1:6">
      <c r="A219" s="4" t="s">
        <v>194</v>
      </c>
      <c r="B219" s="40">
        <f>IF($B$140&gt;0,('Loads'!$B$346*B$55+'Loads'!$C$346*B$96+'Loads'!$D$346*B$111)/$B$140,0)</f>
        <v>0</v>
      </c>
      <c r="C219" s="40">
        <f>IF($B$140&gt;0,('Loads'!$B$346*C$55+'Loads'!$C$346*C$96+'Loads'!$D$346*C$111)/$B$140,0)</f>
        <v>0</v>
      </c>
      <c r="D219" s="40">
        <f>IF($B$140&gt;0,('Loads'!$B$346*D$55+'Loads'!$C$346*D$96+'Loads'!$D$346*D$111)/$B$140,0)</f>
        <v>0</v>
      </c>
      <c r="E219" s="38">
        <f>IF($C$13&gt;0,$B219*'Input'!$F$60*24/$C$13,0)</f>
        <v>0</v>
      </c>
      <c r="F219" s="17"/>
    </row>
    <row r="220" spans="1:6">
      <c r="A220" s="4" t="s">
        <v>211</v>
      </c>
      <c r="B220" s="40">
        <f>IF($B$141&gt;0,('Loads'!$B$347*B$56+'Loads'!$C$347*B$97+'Loads'!$D$347*B$112)/$B$141,0)</f>
        <v>0</v>
      </c>
      <c r="C220" s="40">
        <f>IF($B$141&gt;0,('Loads'!$B$347*C$56+'Loads'!$C$347*C$97+'Loads'!$D$347*C$112)/$B$141,0)</f>
        <v>0</v>
      </c>
      <c r="D220" s="40">
        <f>IF($B$141&gt;0,('Loads'!$B$347*D$56+'Loads'!$C$347*D$97+'Loads'!$D$347*D$112)/$B$141,0)</f>
        <v>0</v>
      </c>
      <c r="E220" s="38">
        <f>IF($C$13&gt;0,$B220*'Input'!$F$60*24/$C$13,0)</f>
        <v>0</v>
      </c>
      <c r="F220" s="17"/>
    </row>
    <row r="222" spans="1:6" ht="21" customHeight="1">
      <c r="A222" s="1" t="s">
        <v>640</v>
      </c>
    </row>
    <row r="223" spans="1:6">
      <c r="A223" s="3" t="s">
        <v>383</v>
      </c>
    </row>
    <row r="224" spans="1:6">
      <c r="A224" s="33" t="s">
        <v>641</v>
      </c>
    </row>
    <row r="225" spans="1:4">
      <c r="A225" s="33" t="s">
        <v>642</v>
      </c>
    </row>
    <row r="226" spans="1:4">
      <c r="A226" s="33" t="s">
        <v>643</v>
      </c>
    </row>
    <row r="227" spans="1:4">
      <c r="A227" s="33" t="s">
        <v>644</v>
      </c>
    </row>
    <row r="228" spans="1:4">
      <c r="A228" s="33" t="s">
        <v>645</v>
      </c>
    </row>
    <row r="229" spans="1:4">
      <c r="A229" s="34" t="s">
        <v>386</v>
      </c>
      <c r="B229" s="34" t="s">
        <v>551</v>
      </c>
      <c r="C229" s="34" t="s">
        <v>516</v>
      </c>
    </row>
    <row r="230" spans="1:4">
      <c r="A230" s="34" t="s">
        <v>389</v>
      </c>
      <c r="B230" s="34" t="s">
        <v>646</v>
      </c>
      <c r="C230" s="34" t="s">
        <v>647</v>
      </c>
    </row>
    <row r="232" spans="1:4">
      <c r="B232" s="15" t="s">
        <v>648</v>
      </c>
      <c r="C232" s="15" t="s">
        <v>649</v>
      </c>
    </row>
    <row r="233" spans="1:4">
      <c r="A233" s="4" t="s">
        <v>185</v>
      </c>
      <c r="B233" s="39">
        <f>E$175</f>
        <v>0</v>
      </c>
      <c r="C233" s="38">
        <f>IF($B233&lt;&gt;0,'Loads'!B$46/$B233,IF('Loads'!B$46&lt;0,-1,1))</f>
        <v>0</v>
      </c>
      <c r="D233" s="17"/>
    </row>
    <row r="234" spans="1:4">
      <c r="A234" s="4" t="s">
        <v>186</v>
      </c>
      <c r="B234" s="39">
        <f>E$193</f>
        <v>0</v>
      </c>
      <c r="C234" s="38">
        <f>IF($B234&lt;&gt;0,'Loads'!B$47/$B234,IF('Loads'!B$47&lt;0,-1,1))</f>
        <v>0</v>
      </c>
      <c r="D234" s="17"/>
    </row>
    <row r="235" spans="1:4">
      <c r="A235" s="4" t="s">
        <v>231</v>
      </c>
      <c r="B235" s="21"/>
      <c r="C235" s="38">
        <f>IF($B235&lt;&gt;0,'Loads'!B$48/$B235,IF('Loads'!B$48&lt;0,-1,1))</f>
        <v>0</v>
      </c>
      <c r="D235" s="17"/>
    </row>
    <row r="236" spans="1:4">
      <c r="A236" s="4" t="s">
        <v>187</v>
      </c>
      <c r="B236" s="39">
        <f>E$176</f>
        <v>0</v>
      </c>
      <c r="C236" s="38">
        <f>IF($B236&lt;&gt;0,'Loads'!B$49/$B236,IF('Loads'!B$49&lt;0,-1,1))</f>
        <v>0</v>
      </c>
      <c r="D236" s="17"/>
    </row>
    <row r="237" spans="1:4">
      <c r="A237" s="4" t="s">
        <v>188</v>
      </c>
      <c r="B237" s="39">
        <f>E$194</f>
        <v>0</v>
      </c>
      <c r="C237" s="38">
        <f>IF($B237&lt;&gt;0,'Loads'!B$50/$B237,IF('Loads'!B$50&lt;0,-1,1))</f>
        <v>0</v>
      </c>
      <c r="D237" s="17"/>
    </row>
    <row r="238" spans="1:4">
      <c r="A238" s="4" t="s">
        <v>232</v>
      </c>
      <c r="B238" s="21"/>
      <c r="C238" s="38">
        <f>IF($B238&lt;&gt;0,'Loads'!B$51/$B238,IF('Loads'!B$51&lt;0,-1,1))</f>
        <v>0</v>
      </c>
      <c r="D238" s="17"/>
    </row>
    <row r="239" spans="1:4">
      <c r="A239" s="4" t="s">
        <v>189</v>
      </c>
      <c r="B239" s="39">
        <f>E$195</f>
        <v>0</v>
      </c>
      <c r="C239" s="38">
        <f>IF($B239&lt;&gt;0,'Loads'!B$52/$B239,IF('Loads'!B$52&lt;0,-1,1))</f>
        <v>0</v>
      </c>
      <c r="D239" s="17"/>
    </row>
    <row r="240" spans="1:4">
      <c r="A240" s="4" t="s">
        <v>190</v>
      </c>
      <c r="B240" s="39">
        <f>E$196</f>
        <v>0</v>
      </c>
      <c r="C240" s="38">
        <f>IF($B240&lt;&gt;0,'Loads'!B$53/$B240,IF('Loads'!B$53&lt;0,-1,1))</f>
        <v>0</v>
      </c>
      <c r="D240" s="17"/>
    </row>
    <row r="241" spans="1:4">
      <c r="A241" s="4" t="s">
        <v>210</v>
      </c>
      <c r="B241" s="39">
        <f>E$197</f>
        <v>0</v>
      </c>
      <c r="C241" s="38">
        <f>IF($B241&lt;&gt;0,'Loads'!B$54/$B241,IF('Loads'!B$54&lt;0,-1,1))</f>
        <v>0</v>
      </c>
      <c r="D241" s="17"/>
    </row>
    <row r="242" spans="1:4">
      <c r="A242" s="4" t="s">
        <v>191</v>
      </c>
      <c r="B242" s="39">
        <f>E$216</f>
        <v>0</v>
      </c>
      <c r="C242" s="38">
        <f>IF($B242&lt;&gt;0,'Loads'!B$55/$B242,IF('Loads'!B$55&lt;0,-1,1))</f>
        <v>0</v>
      </c>
      <c r="D242" s="17"/>
    </row>
    <row r="243" spans="1:4">
      <c r="A243" s="4" t="s">
        <v>192</v>
      </c>
      <c r="B243" s="39">
        <f>E$217</f>
        <v>0</v>
      </c>
      <c r="C243" s="38">
        <f>IF($B243&lt;&gt;0,'Loads'!B$56/$B243,IF('Loads'!B$56&lt;0,-1,1))</f>
        <v>0</v>
      </c>
      <c r="D243" s="17"/>
    </row>
    <row r="244" spans="1:4">
      <c r="A244" s="4" t="s">
        <v>193</v>
      </c>
      <c r="B244" s="39">
        <f>E$218</f>
        <v>0</v>
      </c>
      <c r="C244" s="38">
        <f>IF($B244&lt;&gt;0,'Loads'!B$57/$B244,IF('Loads'!B$57&lt;0,-1,1))</f>
        <v>0</v>
      </c>
      <c r="D244" s="17"/>
    </row>
    <row r="245" spans="1:4">
      <c r="A245" s="4" t="s">
        <v>194</v>
      </c>
      <c r="B245" s="39">
        <f>E$219</f>
        <v>0</v>
      </c>
      <c r="C245" s="38">
        <f>IF($B245&lt;&gt;0,'Loads'!B$58/$B245,IF('Loads'!B$58&lt;0,-1,1))</f>
        <v>0</v>
      </c>
      <c r="D245" s="17"/>
    </row>
    <row r="246" spans="1:4">
      <c r="A246" s="4" t="s">
        <v>211</v>
      </c>
      <c r="B246" s="39">
        <f>E$220</f>
        <v>0</v>
      </c>
      <c r="C246" s="38">
        <f>IF($B246&lt;&gt;0,'Loads'!B$59/$B246,IF('Loads'!B$59&lt;0,-1,1))</f>
        <v>0</v>
      </c>
      <c r="D246" s="17"/>
    </row>
    <row r="247" spans="1:4">
      <c r="A247" s="4" t="s">
        <v>199</v>
      </c>
      <c r="B247" s="21"/>
      <c r="C247" s="38">
        <f>IF($B247&lt;&gt;0,'Loads'!B$69/$B247,IF('Loads'!B$69&lt;0,-1,1))</f>
        <v>0</v>
      </c>
      <c r="D247" s="17"/>
    </row>
    <row r="248" spans="1:4">
      <c r="A248" s="4" t="s">
        <v>200</v>
      </c>
      <c r="B248" s="21"/>
      <c r="C248" s="38">
        <f>IF($B248&lt;&gt;0,'Loads'!B$70/$B248,IF('Loads'!B$70&lt;0,-1,1))</f>
        <v>0</v>
      </c>
      <c r="D248" s="17"/>
    </row>
    <row r="249" spans="1:4">
      <c r="A249" s="4" t="s">
        <v>203</v>
      </c>
      <c r="B249" s="21"/>
      <c r="C249" s="38">
        <f>IF($B249&lt;&gt;0,'Loads'!B$73/$B249,IF('Loads'!B$73&lt;0,-1,1))</f>
        <v>0</v>
      </c>
      <c r="D249" s="17"/>
    </row>
    <row r="250" spans="1:4">
      <c r="A250" s="4" t="s">
        <v>204</v>
      </c>
      <c r="B250" s="21"/>
      <c r="C250" s="38">
        <f>IF($B250&lt;&gt;0,'Loads'!B$74/$B250,IF('Loads'!B$74&lt;0,-1,1))</f>
        <v>0</v>
      </c>
      <c r="D250" s="17"/>
    </row>
    <row r="251" spans="1:4">
      <c r="A251" s="4" t="s">
        <v>214</v>
      </c>
      <c r="B251" s="21"/>
      <c r="C251" s="38">
        <f>IF($B251&lt;&gt;0,'Loads'!B$77/$B251,IF('Loads'!B$77&lt;0,-1,1))</f>
        <v>0</v>
      </c>
      <c r="D251" s="17"/>
    </row>
    <row r="252" spans="1:4">
      <c r="A252" s="4" t="s">
        <v>215</v>
      </c>
      <c r="B252" s="21"/>
      <c r="C252" s="38">
        <f>IF($B252&lt;&gt;0,'Loads'!B$78/$B252,IF('Loads'!B$78&lt;0,-1,1))</f>
        <v>0</v>
      </c>
      <c r="D252" s="17"/>
    </row>
    <row r="254" spans="1:4" ht="21" customHeight="1">
      <c r="A254" s="1" t="s">
        <v>650</v>
      </c>
    </row>
    <row r="255" spans="1:4">
      <c r="A255" s="3" t="s">
        <v>383</v>
      </c>
    </row>
    <row r="256" spans="1:4">
      <c r="A256" s="33" t="s">
        <v>651</v>
      </c>
    </row>
    <row r="257" spans="1:6">
      <c r="A257" s="33" t="s">
        <v>652</v>
      </c>
    </row>
    <row r="258" spans="1:6">
      <c r="A258" s="33" t="s">
        <v>653</v>
      </c>
    </row>
    <row r="259" spans="1:6">
      <c r="A259" s="33" t="s">
        <v>654</v>
      </c>
    </row>
    <row r="260" spans="1:6">
      <c r="A260" s="34" t="s">
        <v>386</v>
      </c>
      <c r="B260" s="34" t="s">
        <v>517</v>
      </c>
      <c r="C260" s="34" t="s">
        <v>516</v>
      </c>
      <c r="D260" s="34"/>
      <c r="E260" s="34"/>
    </row>
    <row r="261" spans="1:6">
      <c r="A261" s="34" t="s">
        <v>389</v>
      </c>
      <c r="B261" s="34" t="s">
        <v>570</v>
      </c>
      <c r="C261" s="34" t="s">
        <v>655</v>
      </c>
      <c r="D261" s="34"/>
      <c r="E261" s="34"/>
    </row>
    <row r="263" spans="1:6">
      <c r="C263" s="31" t="s">
        <v>657</v>
      </c>
      <c r="D263" s="31"/>
      <c r="E263" s="31"/>
    </row>
    <row r="264" spans="1:6">
      <c r="B264" s="15" t="s">
        <v>656</v>
      </c>
      <c r="C264" s="15" t="s">
        <v>351</v>
      </c>
      <c r="D264" s="15" t="s">
        <v>352</v>
      </c>
      <c r="E264" s="15" t="s">
        <v>353</v>
      </c>
    </row>
    <row r="265" spans="1:6">
      <c r="A265" s="4" t="s">
        <v>153</v>
      </c>
      <c r="B265" s="40">
        <f>SUM('Input'!$B375:$D375)</f>
        <v>0</v>
      </c>
      <c r="C265" s="40">
        <f>IF($B265,'Input'!B375/$B265,'Input'!B$368/$B$13)</f>
        <v>0</v>
      </c>
      <c r="D265" s="40">
        <f>IF($B265,'Input'!C375/$B265,'Input'!C$368/$B$13)</f>
        <v>0</v>
      </c>
      <c r="E265" s="40">
        <f>IF($B265,'Input'!D375/$B265,'Input'!D$368/$B$13)</f>
        <v>0</v>
      </c>
      <c r="F265" s="17"/>
    </row>
    <row r="266" spans="1:6">
      <c r="A266" s="4" t="s">
        <v>154</v>
      </c>
      <c r="B266" s="40">
        <f>SUM('Input'!$B376:$D376)</f>
        <v>0</v>
      </c>
      <c r="C266" s="40">
        <f>IF($B266,'Input'!B376/$B266,'Input'!B$368/$B$13)</f>
        <v>0</v>
      </c>
      <c r="D266" s="40">
        <f>IF($B266,'Input'!C376/$B266,'Input'!C$368/$B$13)</f>
        <v>0</v>
      </c>
      <c r="E266" s="40">
        <f>IF($B266,'Input'!D376/$B266,'Input'!D$368/$B$13)</f>
        <v>0</v>
      </c>
      <c r="F266" s="17"/>
    </row>
    <row r="267" spans="1:6">
      <c r="A267" s="4" t="s">
        <v>155</v>
      </c>
      <c r="B267" s="40">
        <f>SUM('Input'!$B377:$D377)</f>
        <v>0</v>
      </c>
      <c r="C267" s="40">
        <f>IF($B267,'Input'!B377/$B267,'Input'!B$368/$B$13)</f>
        <v>0</v>
      </c>
      <c r="D267" s="40">
        <f>IF($B267,'Input'!C377/$B267,'Input'!C$368/$B$13)</f>
        <v>0</v>
      </c>
      <c r="E267" s="40">
        <f>IF($B267,'Input'!D377/$B267,'Input'!D$368/$B$13)</f>
        <v>0</v>
      </c>
      <c r="F267" s="17"/>
    </row>
    <row r="268" spans="1:6">
      <c r="A268" s="4" t="s">
        <v>156</v>
      </c>
      <c r="B268" s="40">
        <f>SUM('Input'!$B378:$D378)</f>
        <v>0</v>
      </c>
      <c r="C268" s="40">
        <f>IF($B268,'Input'!B378/$B268,'Input'!B$368/$B$13)</f>
        <v>0</v>
      </c>
      <c r="D268" s="40">
        <f>IF($B268,'Input'!C378/$B268,'Input'!C$368/$B$13)</f>
        <v>0</v>
      </c>
      <c r="E268" s="40">
        <f>IF($B268,'Input'!D378/$B268,'Input'!D$368/$B$13)</f>
        <v>0</v>
      </c>
      <c r="F268" s="17"/>
    </row>
    <row r="269" spans="1:6">
      <c r="A269" s="4" t="s">
        <v>157</v>
      </c>
      <c r="B269" s="40">
        <f>SUM('Input'!$B379:$D379)</f>
        <v>0</v>
      </c>
      <c r="C269" s="40">
        <f>IF($B269,'Input'!B379/$B269,'Input'!B$368/$B$13)</f>
        <v>0</v>
      </c>
      <c r="D269" s="40">
        <f>IF($B269,'Input'!C379/$B269,'Input'!C$368/$B$13)</f>
        <v>0</v>
      </c>
      <c r="E269" s="40">
        <f>IF($B269,'Input'!D379/$B269,'Input'!D$368/$B$13)</f>
        <v>0</v>
      </c>
      <c r="F269" s="17"/>
    </row>
    <row r="270" spans="1:6">
      <c r="A270" s="4" t="s">
        <v>162</v>
      </c>
      <c r="B270" s="40">
        <f>SUM('Input'!$B380:$D380)</f>
        <v>0</v>
      </c>
      <c r="C270" s="40">
        <f>IF($B270,'Input'!B380/$B270,'Input'!B$368/$B$13)</f>
        <v>0</v>
      </c>
      <c r="D270" s="40">
        <f>IF($B270,'Input'!C380/$B270,'Input'!C$368/$B$13)</f>
        <v>0</v>
      </c>
      <c r="E270" s="40">
        <f>IF($B270,'Input'!D380/$B270,'Input'!D$368/$B$13)</f>
        <v>0</v>
      </c>
      <c r="F270" s="17"/>
    </row>
    <row r="271" spans="1:6">
      <c r="A271" s="4" t="s">
        <v>158</v>
      </c>
      <c r="B271" s="40">
        <f>SUM('Input'!$B381:$D381)</f>
        <v>0</v>
      </c>
      <c r="C271" s="40">
        <f>IF($B271,'Input'!B381/$B271,'Input'!B$368/$B$13)</f>
        <v>0</v>
      </c>
      <c r="D271" s="40">
        <f>IF($B271,'Input'!C381/$B271,'Input'!C$368/$B$13)</f>
        <v>0</v>
      </c>
      <c r="E271" s="40">
        <f>IF($B271,'Input'!D381/$B271,'Input'!D$368/$B$13)</f>
        <v>0</v>
      </c>
      <c r="F271" s="17"/>
    </row>
    <row r="272" spans="1:6">
      <c r="A272" s="4" t="s">
        <v>159</v>
      </c>
      <c r="B272" s="40">
        <f>SUM('Input'!$B382:$D382)</f>
        <v>0</v>
      </c>
      <c r="C272" s="40">
        <f>IF($B272,'Input'!B382/$B272,'Input'!B$368/$B$13)</f>
        <v>0</v>
      </c>
      <c r="D272" s="40">
        <f>IF($B272,'Input'!C382/$B272,'Input'!C$368/$B$13)</f>
        <v>0</v>
      </c>
      <c r="E272" s="40">
        <f>IF($B272,'Input'!D382/$B272,'Input'!D$368/$B$13)</f>
        <v>0</v>
      </c>
      <c r="F272" s="17"/>
    </row>
    <row r="273" spans="1:38">
      <c r="A273" s="4" t="s">
        <v>160</v>
      </c>
      <c r="B273" s="40">
        <f>SUM('Input'!$B383:$D383)</f>
        <v>0</v>
      </c>
      <c r="C273" s="40">
        <f>IF($B273,'Input'!B383/$B273,'Input'!B$368/$B$13)</f>
        <v>0</v>
      </c>
      <c r="D273" s="40">
        <f>IF($B273,'Input'!C383/$B273,'Input'!C$368/$B$13)</f>
        <v>0</v>
      </c>
      <c r="E273" s="40">
        <f>IF($B273,'Input'!D383/$B273,'Input'!D$368/$B$13)</f>
        <v>0</v>
      </c>
      <c r="F273" s="17"/>
    </row>
    <row r="275" spans="1:38" ht="21" customHeight="1">
      <c r="A275" s="1" t="s">
        <v>658</v>
      </c>
    </row>
    <row r="276" spans="1:38">
      <c r="A276" s="3" t="s">
        <v>383</v>
      </c>
    </row>
    <row r="277" spans="1:38">
      <c r="A277" s="33" t="s">
        <v>659</v>
      </c>
    </row>
    <row r="278" spans="1:38">
      <c r="A278" s="3" t="s">
        <v>660</v>
      </c>
    </row>
    <row r="280" spans="1:38">
      <c r="B280" s="29" t="s">
        <v>153</v>
      </c>
      <c r="C280" s="15" t="s">
        <v>351</v>
      </c>
      <c r="D280" s="15" t="s">
        <v>352</v>
      </c>
      <c r="E280" s="15" t="s">
        <v>353</v>
      </c>
      <c r="F280" s="29" t="s">
        <v>154</v>
      </c>
      <c r="G280" s="15" t="s">
        <v>351</v>
      </c>
      <c r="H280" s="15" t="s">
        <v>352</v>
      </c>
      <c r="I280" s="15" t="s">
        <v>353</v>
      </c>
      <c r="J280" s="29" t="s">
        <v>155</v>
      </c>
      <c r="K280" s="15" t="s">
        <v>351</v>
      </c>
      <c r="L280" s="15" t="s">
        <v>352</v>
      </c>
      <c r="M280" s="15" t="s">
        <v>353</v>
      </c>
      <c r="N280" s="29" t="s">
        <v>156</v>
      </c>
      <c r="O280" s="15" t="s">
        <v>351</v>
      </c>
      <c r="P280" s="15" t="s">
        <v>352</v>
      </c>
      <c r="Q280" s="15" t="s">
        <v>353</v>
      </c>
      <c r="R280" s="29" t="s">
        <v>157</v>
      </c>
      <c r="S280" s="15" t="s">
        <v>351</v>
      </c>
      <c r="T280" s="15" t="s">
        <v>352</v>
      </c>
      <c r="U280" s="15" t="s">
        <v>353</v>
      </c>
      <c r="V280" s="29" t="s">
        <v>162</v>
      </c>
      <c r="W280" s="15" t="s">
        <v>351</v>
      </c>
      <c r="X280" s="15" t="s">
        <v>352</v>
      </c>
      <c r="Y280" s="15" t="s">
        <v>353</v>
      </c>
      <c r="Z280" s="29" t="s">
        <v>158</v>
      </c>
      <c r="AA280" s="15" t="s">
        <v>351</v>
      </c>
      <c r="AB280" s="15" t="s">
        <v>352</v>
      </c>
      <c r="AC280" s="15" t="s">
        <v>353</v>
      </c>
      <c r="AD280" s="29" t="s">
        <v>159</v>
      </c>
      <c r="AE280" s="15" t="s">
        <v>351</v>
      </c>
      <c r="AF280" s="15" t="s">
        <v>352</v>
      </c>
      <c r="AG280" s="15" t="s">
        <v>353</v>
      </c>
      <c r="AH280" s="29" t="s">
        <v>160</v>
      </c>
      <c r="AI280" s="15" t="s">
        <v>351</v>
      </c>
      <c r="AJ280" s="15" t="s">
        <v>352</v>
      </c>
      <c r="AK280" s="15" t="s">
        <v>353</v>
      </c>
    </row>
    <row r="281" spans="1:38">
      <c r="A281" s="4" t="s">
        <v>661</v>
      </c>
      <c r="C281" s="42">
        <f>C$265</f>
        <v>0</v>
      </c>
      <c r="D281" s="42">
        <f>D$265</f>
        <v>0</v>
      </c>
      <c r="E281" s="42">
        <f>E$265</f>
        <v>0</v>
      </c>
      <c r="G281" s="42">
        <f>C$266</f>
        <v>0</v>
      </c>
      <c r="H281" s="42">
        <f>D$266</f>
        <v>0</v>
      </c>
      <c r="I281" s="42">
        <f>E$266</f>
        <v>0</v>
      </c>
      <c r="K281" s="42">
        <f>C$267</f>
        <v>0</v>
      </c>
      <c r="L281" s="42">
        <f>D$267</f>
        <v>0</v>
      </c>
      <c r="M281" s="42">
        <f>E$267</f>
        <v>0</v>
      </c>
      <c r="O281" s="42">
        <f>C$268</f>
        <v>0</v>
      </c>
      <c r="P281" s="42">
        <f>D$268</f>
        <v>0</v>
      </c>
      <c r="Q281" s="42">
        <f>E$268</f>
        <v>0</v>
      </c>
      <c r="S281" s="42">
        <f>C$269</f>
        <v>0</v>
      </c>
      <c r="T281" s="42">
        <f>D$269</f>
        <v>0</v>
      </c>
      <c r="U281" s="42">
        <f>E$269</f>
        <v>0</v>
      </c>
      <c r="W281" s="42">
        <f>C$270</f>
        <v>0</v>
      </c>
      <c r="X281" s="42">
        <f>D$270</f>
        <v>0</v>
      </c>
      <c r="Y281" s="42">
        <f>E$270</f>
        <v>0</v>
      </c>
      <c r="AA281" s="42">
        <f>C$271</f>
        <v>0</v>
      </c>
      <c r="AB281" s="42">
        <f>D$271</f>
        <v>0</v>
      </c>
      <c r="AC281" s="42">
        <f>E$271</f>
        <v>0</v>
      </c>
      <c r="AE281" s="42">
        <f>C$272</f>
        <v>0</v>
      </c>
      <c r="AF281" s="42">
        <f>D$272</f>
        <v>0</v>
      </c>
      <c r="AG281" s="42">
        <f>E$272</f>
        <v>0</v>
      </c>
      <c r="AI281" s="42">
        <f>C$273</f>
        <v>0</v>
      </c>
      <c r="AJ281" s="42">
        <f>D$273</f>
        <v>0</v>
      </c>
      <c r="AK281" s="42">
        <f>E$273</f>
        <v>0</v>
      </c>
      <c r="AL281" s="17"/>
    </row>
    <row r="283" spans="1:38" ht="21" customHeight="1">
      <c r="A283" s="1" t="s">
        <v>662</v>
      </c>
    </row>
    <row r="284" spans="1:38">
      <c r="A284" s="3" t="s">
        <v>383</v>
      </c>
    </row>
    <row r="285" spans="1:38">
      <c r="A285" s="33" t="s">
        <v>663</v>
      </c>
    </row>
    <row r="286" spans="1:38">
      <c r="A286" s="33" t="s">
        <v>664</v>
      </c>
    </row>
    <row r="287" spans="1:38">
      <c r="A287" s="33" t="s">
        <v>665</v>
      </c>
    </row>
    <row r="288" spans="1:38">
      <c r="A288" s="33" t="s">
        <v>588</v>
      </c>
    </row>
    <row r="289" spans="1:38">
      <c r="A289" s="3" t="s">
        <v>666</v>
      </c>
    </row>
    <row r="291" spans="1:38">
      <c r="B291" s="29" t="s">
        <v>153</v>
      </c>
      <c r="C291" s="15" t="s">
        <v>351</v>
      </c>
      <c r="D291" s="15" t="s">
        <v>352</v>
      </c>
      <c r="E291" s="15" t="s">
        <v>353</v>
      </c>
      <c r="F291" s="29" t="s">
        <v>154</v>
      </c>
      <c r="G291" s="15" t="s">
        <v>351</v>
      </c>
      <c r="H291" s="15" t="s">
        <v>352</v>
      </c>
      <c r="I291" s="15" t="s">
        <v>353</v>
      </c>
      <c r="J291" s="29" t="s">
        <v>155</v>
      </c>
      <c r="K291" s="15" t="s">
        <v>351</v>
      </c>
      <c r="L291" s="15" t="s">
        <v>352</v>
      </c>
      <c r="M291" s="15" t="s">
        <v>353</v>
      </c>
      <c r="N291" s="29" t="s">
        <v>156</v>
      </c>
      <c r="O291" s="15" t="s">
        <v>351</v>
      </c>
      <c r="P291" s="15" t="s">
        <v>352</v>
      </c>
      <c r="Q291" s="15" t="s">
        <v>353</v>
      </c>
      <c r="R291" s="29" t="s">
        <v>157</v>
      </c>
      <c r="S291" s="15" t="s">
        <v>351</v>
      </c>
      <c r="T291" s="15" t="s">
        <v>352</v>
      </c>
      <c r="U291" s="15" t="s">
        <v>353</v>
      </c>
      <c r="V291" s="29" t="s">
        <v>162</v>
      </c>
      <c r="W291" s="15" t="s">
        <v>351</v>
      </c>
      <c r="X291" s="15" t="s">
        <v>352</v>
      </c>
      <c r="Y291" s="15" t="s">
        <v>353</v>
      </c>
      <c r="Z291" s="29" t="s">
        <v>158</v>
      </c>
      <c r="AA291" s="15" t="s">
        <v>351</v>
      </c>
      <c r="AB291" s="15" t="s">
        <v>352</v>
      </c>
      <c r="AC291" s="15" t="s">
        <v>353</v>
      </c>
      <c r="AD291" s="29" t="s">
        <v>159</v>
      </c>
      <c r="AE291" s="15" t="s">
        <v>351</v>
      </c>
      <c r="AF291" s="15" t="s">
        <v>352</v>
      </c>
      <c r="AG291" s="15" t="s">
        <v>353</v>
      </c>
      <c r="AH291" s="29" t="s">
        <v>160</v>
      </c>
      <c r="AI291" s="15" t="s">
        <v>351</v>
      </c>
      <c r="AJ291" s="15" t="s">
        <v>352</v>
      </c>
      <c r="AK291" s="15" t="s">
        <v>353</v>
      </c>
    </row>
    <row r="292" spans="1:38">
      <c r="A292" s="4" t="s">
        <v>185</v>
      </c>
      <c r="C292" s="38">
        <f>IF(C$13&gt;0,$C233*C$281*24*'Input'!$F$60/C$13,0)</f>
        <v>0</v>
      </c>
      <c r="D292" s="38">
        <f>IF(D$13&gt;0,$C233*D$281*24*'Input'!$F$60/D$13,0)</f>
        <v>0</v>
      </c>
      <c r="E292" s="38">
        <f>IF(E$13&gt;0,$C233*E$281*24*'Input'!$F$60/E$13,0)</f>
        <v>0</v>
      </c>
      <c r="G292" s="38">
        <f>IF(C$13&gt;0,$C233*G$281*24*'Input'!$F$60/C$13,0)</f>
        <v>0</v>
      </c>
      <c r="H292" s="38">
        <f>IF(D$13&gt;0,$C233*H$281*24*'Input'!$F$60/D$13,0)</f>
        <v>0</v>
      </c>
      <c r="I292" s="38">
        <f>IF(E$13&gt;0,$C233*I$281*24*'Input'!$F$60/E$13,0)</f>
        <v>0</v>
      </c>
      <c r="K292" s="38">
        <f>IF(C$13&gt;0,$C233*K$281*24*'Input'!$F$60/C$13,0)</f>
        <v>0</v>
      </c>
      <c r="L292" s="38">
        <f>IF(D$13&gt;0,$C233*L$281*24*'Input'!$F$60/D$13,0)</f>
        <v>0</v>
      </c>
      <c r="M292" s="38">
        <f>IF(E$13&gt;0,$C233*M$281*24*'Input'!$F$60/E$13,0)</f>
        <v>0</v>
      </c>
      <c r="O292" s="38">
        <f>IF(C$13&gt;0,$C233*O$281*24*'Input'!$F$60/C$13,0)</f>
        <v>0</v>
      </c>
      <c r="P292" s="38">
        <f>IF(D$13&gt;0,$C233*P$281*24*'Input'!$F$60/D$13,0)</f>
        <v>0</v>
      </c>
      <c r="Q292" s="38">
        <f>IF(E$13&gt;0,$C233*Q$281*24*'Input'!$F$60/E$13,0)</f>
        <v>0</v>
      </c>
      <c r="S292" s="38">
        <f>IF(C$13&gt;0,$C233*S$281*24*'Input'!$F$60/C$13,0)</f>
        <v>0</v>
      </c>
      <c r="T292" s="38">
        <f>IF(D$13&gt;0,$C233*T$281*24*'Input'!$F$60/D$13,0)</f>
        <v>0</v>
      </c>
      <c r="U292" s="38">
        <f>IF(E$13&gt;0,$C233*U$281*24*'Input'!$F$60/E$13,0)</f>
        <v>0</v>
      </c>
      <c r="W292" s="38">
        <f>IF(C$13&gt;0,$C233*W$281*24*'Input'!$F$60/C$13,0)</f>
        <v>0</v>
      </c>
      <c r="X292" s="38">
        <f>IF(D$13&gt;0,$C233*X$281*24*'Input'!$F$60/D$13,0)</f>
        <v>0</v>
      </c>
      <c r="Y292" s="38">
        <f>IF(E$13&gt;0,$C233*Y$281*24*'Input'!$F$60/E$13,0)</f>
        <v>0</v>
      </c>
      <c r="AA292" s="38">
        <f>IF(C$13&gt;0,$C233*AA$281*24*'Input'!$F$60/C$13,0)</f>
        <v>0</v>
      </c>
      <c r="AB292" s="38">
        <f>IF(D$13&gt;0,$C233*AB$281*24*'Input'!$F$60/D$13,0)</f>
        <v>0</v>
      </c>
      <c r="AC292" s="38">
        <f>IF(E$13&gt;0,$C233*AC$281*24*'Input'!$F$60/E$13,0)</f>
        <v>0</v>
      </c>
      <c r="AE292" s="38">
        <f>IF(C$13&gt;0,$C233*AE$281*24*'Input'!$F$60/C$13,0)</f>
        <v>0</v>
      </c>
      <c r="AF292" s="38">
        <f>IF(D$13&gt;0,$C233*AF$281*24*'Input'!$F$60/D$13,0)</f>
        <v>0</v>
      </c>
      <c r="AG292" s="38">
        <f>IF(E$13&gt;0,$C233*AG$281*24*'Input'!$F$60/E$13,0)</f>
        <v>0</v>
      </c>
      <c r="AI292" s="38">
        <f>IF(C$13&gt;0,$C233*AI$281*24*'Input'!$F$60/C$13,0)</f>
        <v>0</v>
      </c>
      <c r="AJ292" s="38">
        <f>IF(D$13&gt;0,$C233*AJ$281*24*'Input'!$F$60/D$13,0)</f>
        <v>0</v>
      </c>
      <c r="AK292" s="38">
        <f>IF(E$13&gt;0,$C233*AK$281*24*'Input'!$F$60/E$13,0)</f>
        <v>0</v>
      </c>
      <c r="AL292" s="17"/>
    </row>
    <row r="293" spans="1:38">
      <c r="A293" s="4" t="s">
        <v>186</v>
      </c>
      <c r="C293" s="38">
        <f>IF(C$13&gt;0,$C234*C$281*24*'Input'!$F$60/C$13,0)</f>
        <v>0</v>
      </c>
      <c r="D293" s="38">
        <f>IF(D$13&gt;0,$C234*D$281*24*'Input'!$F$60/D$13,0)</f>
        <v>0</v>
      </c>
      <c r="E293" s="38">
        <f>IF(E$13&gt;0,$C234*E$281*24*'Input'!$F$60/E$13,0)</f>
        <v>0</v>
      </c>
      <c r="G293" s="38">
        <f>IF(C$13&gt;0,$C234*G$281*24*'Input'!$F$60/C$13,0)</f>
        <v>0</v>
      </c>
      <c r="H293" s="38">
        <f>IF(D$13&gt;0,$C234*H$281*24*'Input'!$F$60/D$13,0)</f>
        <v>0</v>
      </c>
      <c r="I293" s="38">
        <f>IF(E$13&gt;0,$C234*I$281*24*'Input'!$F$60/E$13,0)</f>
        <v>0</v>
      </c>
      <c r="K293" s="38">
        <f>IF(C$13&gt;0,$C234*K$281*24*'Input'!$F$60/C$13,0)</f>
        <v>0</v>
      </c>
      <c r="L293" s="38">
        <f>IF(D$13&gt;0,$C234*L$281*24*'Input'!$F$60/D$13,0)</f>
        <v>0</v>
      </c>
      <c r="M293" s="38">
        <f>IF(E$13&gt;0,$C234*M$281*24*'Input'!$F$60/E$13,0)</f>
        <v>0</v>
      </c>
      <c r="O293" s="38">
        <f>IF(C$13&gt;0,$C234*O$281*24*'Input'!$F$60/C$13,0)</f>
        <v>0</v>
      </c>
      <c r="P293" s="38">
        <f>IF(D$13&gt;0,$C234*P$281*24*'Input'!$F$60/D$13,0)</f>
        <v>0</v>
      </c>
      <c r="Q293" s="38">
        <f>IF(E$13&gt;0,$C234*Q$281*24*'Input'!$F$60/E$13,0)</f>
        <v>0</v>
      </c>
      <c r="S293" s="38">
        <f>IF(C$13&gt;0,$C234*S$281*24*'Input'!$F$60/C$13,0)</f>
        <v>0</v>
      </c>
      <c r="T293" s="38">
        <f>IF(D$13&gt;0,$C234*T$281*24*'Input'!$F$60/D$13,0)</f>
        <v>0</v>
      </c>
      <c r="U293" s="38">
        <f>IF(E$13&gt;0,$C234*U$281*24*'Input'!$F$60/E$13,0)</f>
        <v>0</v>
      </c>
      <c r="W293" s="38">
        <f>IF(C$13&gt;0,$C234*W$281*24*'Input'!$F$60/C$13,0)</f>
        <v>0</v>
      </c>
      <c r="X293" s="38">
        <f>IF(D$13&gt;0,$C234*X$281*24*'Input'!$F$60/D$13,0)</f>
        <v>0</v>
      </c>
      <c r="Y293" s="38">
        <f>IF(E$13&gt;0,$C234*Y$281*24*'Input'!$F$60/E$13,0)</f>
        <v>0</v>
      </c>
      <c r="AA293" s="38">
        <f>IF(C$13&gt;0,$C234*AA$281*24*'Input'!$F$60/C$13,0)</f>
        <v>0</v>
      </c>
      <c r="AB293" s="38">
        <f>IF(D$13&gt;0,$C234*AB$281*24*'Input'!$F$60/D$13,0)</f>
        <v>0</v>
      </c>
      <c r="AC293" s="38">
        <f>IF(E$13&gt;0,$C234*AC$281*24*'Input'!$F$60/E$13,0)</f>
        <v>0</v>
      </c>
      <c r="AE293" s="38">
        <f>IF(C$13&gt;0,$C234*AE$281*24*'Input'!$F$60/C$13,0)</f>
        <v>0</v>
      </c>
      <c r="AF293" s="38">
        <f>IF(D$13&gt;0,$C234*AF$281*24*'Input'!$F$60/D$13,0)</f>
        <v>0</v>
      </c>
      <c r="AG293" s="38">
        <f>IF(E$13&gt;0,$C234*AG$281*24*'Input'!$F$60/E$13,0)</f>
        <v>0</v>
      </c>
      <c r="AI293" s="38">
        <f>IF(C$13&gt;0,$C234*AI$281*24*'Input'!$F$60/C$13,0)</f>
        <v>0</v>
      </c>
      <c r="AJ293" s="38">
        <f>IF(D$13&gt;0,$C234*AJ$281*24*'Input'!$F$60/D$13,0)</f>
        <v>0</v>
      </c>
      <c r="AK293" s="38">
        <f>IF(E$13&gt;0,$C234*AK$281*24*'Input'!$F$60/E$13,0)</f>
        <v>0</v>
      </c>
      <c r="AL293" s="17"/>
    </row>
    <row r="294" spans="1:38">
      <c r="A294" s="4" t="s">
        <v>231</v>
      </c>
      <c r="C294" s="38">
        <f>IF(C$13&gt;0,$C235*C$281*24*'Input'!$F$60/C$13,0)</f>
        <v>0</v>
      </c>
      <c r="D294" s="38">
        <f>IF(D$13&gt;0,$C235*D$281*24*'Input'!$F$60/D$13,0)</f>
        <v>0</v>
      </c>
      <c r="E294" s="38">
        <f>IF(E$13&gt;0,$C235*E$281*24*'Input'!$F$60/E$13,0)</f>
        <v>0</v>
      </c>
      <c r="G294" s="38">
        <f>IF(C$13&gt;0,$C235*G$281*24*'Input'!$F$60/C$13,0)</f>
        <v>0</v>
      </c>
      <c r="H294" s="38">
        <f>IF(D$13&gt;0,$C235*H$281*24*'Input'!$F$60/D$13,0)</f>
        <v>0</v>
      </c>
      <c r="I294" s="38">
        <f>IF(E$13&gt;0,$C235*I$281*24*'Input'!$F$60/E$13,0)</f>
        <v>0</v>
      </c>
      <c r="K294" s="38">
        <f>IF(C$13&gt;0,$C235*K$281*24*'Input'!$F$60/C$13,0)</f>
        <v>0</v>
      </c>
      <c r="L294" s="38">
        <f>IF(D$13&gt;0,$C235*L$281*24*'Input'!$F$60/D$13,0)</f>
        <v>0</v>
      </c>
      <c r="M294" s="38">
        <f>IF(E$13&gt;0,$C235*M$281*24*'Input'!$F$60/E$13,0)</f>
        <v>0</v>
      </c>
      <c r="O294" s="38">
        <f>IF(C$13&gt;0,$C235*O$281*24*'Input'!$F$60/C$13,0)</f>
        <v>0</v>
      </c>
      <c r="P294" s="38">
        <f>IF(D$13&gt;0,$C235*P$281*24*'Input'!$F$60/D$13,0)</f>
        <v>0</v>
      </c>
      <c r="Q294" s="38">
        <f>IF(E$13&gt;0,$C235*Q$281*24*'Input'!$F$60/E$13,0)</f>
        <v>0</v>
      </c>
      <c r="S294" s="38">
        <f>IF(C$13&gt;0,$C235*S$281*24*'Input'!$F$60/C$13,0)</f>
        <v>0</v>
      </c>
      <c r="T294" s="38">
        <f>IF(D$13&gt;0,$C235*T$281*24*'Input'!$F$60/D$13,0)</f>
        <v>0</v>
      </c>
      <c r="U294" s="38">
        <f>IF(E$13&gt;0,$C235*U$281*24*'Input'!$F$60/E$13,0)</f>
        <v>0</v>
      </c>
      <c r="W294" s="38">
        <f>IF(C$13&gt;0,$C235*W$281*24*'Input'!$F$60/C$13,0)</f>
        <v>0</v>
      </c>
      <c r="X294" s="38">
        <f>IF(D$13&gt;0,$C235*X$281*24*'Input'!$F$60/D$13,0)</f>
        <v>0</v>
      </c>
      <c r="Y294" s="38">
        <f>IF(E$13&gt;0,$C235*Y$281*24*'Input'!$F$60/E$13,0)</f>
        <v>0</v>
      </c>
      <c r="AA294" s="38">
        <f>IF(C$13&gt;0,$C235*AA$281*24*'Input'!$F$60/C$13,0)</f>
        <v>0</v>
      </c>
      <c r="AB294" s="38">
        <f>IF(D$13&gt;0,$C235*AB$281*24*'Input'!$F$60/D$13,0)</f>
        <v>0</v>
      </c>
      <c r="AC294" s="38">
        <f>IF(E$13&gt;0,$C235*AC$281*24*'Input'!$F$60/E$13,0)</f>
        <v>0</v>
      </c>
      <c r="AE294" s="38">
        <f>IF(C$13&gt;0,$C235*AE$281*24*'Input'!$F$60/C$13,0)</f>
        <v>0</v>
      </c>
      <c r="AF294" s="38">
        <f>IF(D$13&gt;0,$C235*AF$281*24*'Input'!$F$60/D$13,0)</f>
        <v>0</v>
      </c>
      <c r="AG294" s="38">
        <f>IF(E$13&gt;0,$C235*AG$281*24*'Input'!$F$60/E$13,0)</f>
        <v>0</v>
      </c>
      <c r="AI294" s="38">
        <f>IF(C$13&gt;0,$C235*AI$281*24*'Input'!$F$60/C$13,0)</f>
        <v>0</v>
      </c>
      <c r="AJ294" s="38">
        <f>IF(D$13&gt;0,$C235*AJ$281*24*'Input'!$F$60/D$13,0)</f>
        <v>0</v>
      </c>
      <c r="AK294" s="38">
        <f>IF(E$13&gt;0,$C235*AK$281*24*'Input'!$F$60/E$13,0)</f>
        <v>0</v>
      </c>
      <c r="AL294" s="17"/>
    </row>
    <row r="295" spans="1:38">
      <c r="A295" s="4" t="s">
        <v>187</v>
      </c>
      <c r="C295" s="38">
        <f>IF(C$13&gt;0,$C236*C$281*24*'Input'!$F$60/C$13,0)</f>
        <v>0</v>
      </c>
      <c r="D295" s="38">
        <f>IF(D$13&gt;0,$C236*D$281*24*'Input'!$F$60/D$13,0)</f>
        <v>0</v>
      </c>
      <c r="E295" s="38">
        <f>IF(E$13&gt;0,$C236*E$281*24*'Input'!$F$60/E$13,0)</f>
        <v>0</v>
      </c>
      <c r="G295" s="38">
        <f>IF(C$13&gt;0,$C236*G$281*24*'Input'!$F$60/C$13,0)</f>
        <v>0</v>
      </c>
      <c r="H295" s="38">
        <f>IF(D$13&gt;0,$C236*H$281*24*'Input'!$F$60/D$13,0)</f>
        <v>0</v>
      </c>
      <c r="I295" s="38">
        <f>IF(E$13&gt;0,$C236*I$281*24*'Input'!$F$60/E$13,0)</f>
        <v>0</v>
      </c>
      <c r="K295" s="38">
        <f>IF(C$13&gt;0,$C236*K$281*24*'Input'!$F$60/C$13,0)</f>
        <v>0</v>
      </c>
      <c r="L295" s="38">
        <f>IF(D$13&gt;0,$C236*L$281*24*'Input'!$F$60/D$13,0)</f>
        <v>0</v>
      </c>
      <c r="M295" s="38">
        <f>IF(E$13&gt;0,$C236*M$281*24*'Input'!$F$60/E$13,0)</f>
        <v>0</v>
      </c>
      <c r="O295" s="38">
        <f>IF(C$13&gt;0,$C236*O$281*24*'Input'!$F$60/C$13,0)</f>
        <v>0</v>
      </c>
      <c r="P295" s="38">
        <f>IF(D$13&gt;0,$C236*P$281*24*'Input'!$F$60/D$13,0)</f>
        <v>0</v>
      </c>
      <c r="Q295" s="38">
        <f>IF(E$13&gt;0,$C236*Q$281*24*'Input'!$F$60/E$13,0)</f>
        <v>0</v>
      </c>
      <c r="S295" s="38">
        <f>IF(C$13&gt;0,$C236*S$281*24*'Input'!$F$60/C$13,0)</f>
        <v>0</v>
      </c>
      <c r="T295" s="38">
        <f>IF(D$13&gt;0,$C236*T$281*24*'Input'!$F$60/D$13,0)</f>
        <v>0</v>
      </c>
      <c r="U295" s="38">
        <f>IF(E$13&gt;0,$C236*U$281*24*'Input'!$F$60/E$13,0)</f>
        <v>0</v>
      </c>
      <c r="W295" s="38">
        <f>IF(C$13&gt;0,$C236*W$281*24*'Input'!$F$60/C$13,0)</f>
        <v>0</v>
      </c>
      <c r="X295" s="38">
        <f>IF(D$13&gt;0,$C236*X$281*24*'Input'!$F$60/D$13,0)</f>
        <v>0</v>
      </c>
      <c r="Y295" s="38">
        <f>IF(E$13&gt;0,$C236*Y$281*24*'Input'!$F$60/E$13,0)</f>
        <v>0</v>
      </c>
      <c r="AA295" s="38">
        <f>IF(C$13&gt;0,$C236*AA$281*24*'Input'!$F$60/C$13,0)</f>
        <v>0</v>
      </c>
      <c r="AB295" s="38">
        <f>IF(D$13&gt;0,$C236*AB$281*24*'Input'!$F$60/D$13,0)</f>
        <v>0</v>
      </c>
      <c r="AC295" s="38">
        <f>IF(E$13&gt;0,$C236*AC$281*24*'Input'!$F$60/E$13,0)</f>
        <v>0</v>
      </c>
      <c r="AE295" s="38">
        <f>IF(C$13&gt;0,$C236*AE$281*24*'Input'!$F$60/C$13,0)</f>
        <v>0</v>
      </c>
      <c r="AF295" s="38">
        <f>IF(D$13&gt;0,$C236*AF$281*24*'Input'!$F$60/D$13,0)</f>
        <v>0</v>
      </c>
      <c r="AG295" s="38">
        <f>IF(E$13&gt;0,$C236*AG$281*24*'Input'!$F$60/E$13,0)</f>
        <v>0</v>
      </c>
      <c r="AI295" s="38">
        <f>IF(C$13&gt;0,$C236*AI$281*24*'Input'!$F$60/C$13,0)</f>
        <v>0</v>
      </c>
      <c r="AJ295" s="38">
        <f>IF(D$13&gt;0,$C236*AJ$281*24*'Input'!$F$60/D$13,0)</f>
        <v>0</v>
      </c>
      <c r="AK295" s="38">
        <f>IF(E$13&gt;0,$C236*AK$281*24*'Input'!$F$60/E$13,0)</f>
        <v>0</v>
      </c>
      <c r="AL295" s="17"/>
    </row>
    <row r="296" spans="1:38">
      <c r="A296" s="4" t="s">
        <v>188</v>
      </c>
      <c r="C296" s="38">
        <f>IF(C$13&gt;0,$C237*C$281*24*'Input'!$F$60/C$13,0)</f>
        <v>0</v>
      </c>
      <c r="D296" s="38">
        <f>IF(D$13&gt;0,$C237*D$281*24*'Input'!$F$60/D$13,0)</f>
        <v>0</v>
      </c>
      <c r="E296" s="38">
        <f>IF(E$13&gt;0,$C237*E$281*24*'Input'!$F$60/E$13,0)</f>
        <v>0</v>
      </c>
      <c r="G296" s="38">
        <f>IF(C$13&gt;0,$C237*G$281*24*'Input'!$F$60/C$13,0)</f>
        <v>0</v>
      </c>
      <c r="H296" s="38">
        <f>IF(D$13&gt;0,$C237*H$281*24*'Input'!$F$60/D$13,0)</f>
        <v>0</v>
      </c>
      <c r="I296" s="38">
        <f>IF(E$13&gt;0,$C237*I$281*24*'Input'!$F$60/E$13,0)</f>
        <v>0</v>
      </c>
      <c r="K296" s="38">
        <f>IF(C$13&gt;0,$C237*K$281*24*'Input'!$F$60/C$13,0)</f>
        <v>0</v>
      </c>
      <c r="L296" s="38">
        <f>IF(D$13&gt;0,$C237*L$281*24*'Input'!$F$60/D$13,0)</f>
        <v>0</v>
      </c>
      <c r="M296" s="38">
        <f>IF(E$13&gt;0,$C237*M$281*24*'Input'!$F$60/E$13,0)</f>
        <v>0</v>
      </c>
      <c r="O296" s="38">
        <f>IF(C$13&gt;0,$C237*O$281*24*'Input'!$F$60/C$13,0)</f>
        <v>0</v>
      </c>
      <c r="P296" s="38">
        <f>IF(D$13&gt;0,$C237*P$281*24*'Input'!$F$60/D$13,0)</f>
        <v>0</v>
      </c>
      <c r="Q296" s="38">
        <f>IF(E$13&gt;0,$C237*Q$281*24*'Input'!$F$60/E$13,0)</f>
        <v>0</v>
      </c>
      <c r="S296" s="38">
        <f>IF(C$13&gt;0,$C237*S$281*24*'Input'!$F$60/C$13,0)</f>
        <v>0</v>
      </c>
      <c r="T296" s="38">
        <f>IF(D$13&gt;0,$C237*T$281*24*'Input'!$F$60/D$13,0)</f>
        <v>0</v>
      </c>
      <c r="U296" s="38">
        <f>IF(E$13&gt;0,$C237*U$281*24*'Input'!$F$60/E$13,0)</f>
        <v>0</v>
      </c>
      <c r="W296" s="38">
        <f>IF(C$13&gt;0,$C237*W$281*24*'Input'!$F$60/C$13,0)</f>
        <v>0</v>
      </c>
      <c r="X296" s="38">
        <f>IF(D$13&gt;0,$C237*X$281*24*'Input'!$F$60/D$13,0)</f>
        <v>0</v>
      </c>
      <c r="Y296" s="38">
        <f>IF(E$13&gt;0,$C237*Y$281*24*'Input'!$F$60/E$13,0)</f>
        <v>0</v>
      </c>
      <c r="AA296" s="38">
        <f>IF(C$13&gt;0,$C237*AA$281*24*'Input'!$F$60/C$13,0)</f>
        <v>0</v>
      </c>
      <c r="AB296" s="38">
        <f>IF(D$13&gt;0,$C237*AB$281*24*'Input'!$F$60/D$13,0)</f>
        <v>0</v>
      </c>
      <c r="AC296" s="38">
        <f>IF(E$13&gt;0,$C237*AC$281*24*'Input'!$F$60/E$13,0)</f>
        <v>0</v>
      </c>
      <c r="AE296" s="38">
        <f>IF(C$13&gt;0,$C237*AE$281*24*'Input'!$F$60/C$13,0)</f>
        <v>0</v>
      </c>
      <c r="AF296" s="38">
        <f>IF(D$13&gt;0,$C237*AF$281*24*'Input'!$F$60/D$13,0)</f>
        <v>0</v>
      </c>
      <c r="AG296" s="38">
        <f>IF(E$13&gt;0,$C237*AG$281*24*'Input'!$F$60/E$13,0)</f>
        <v>0</v>
      </c>
      <c r="AI296" s="38">
        <f>IF(C$13&gt;0,$C237*AI$281*24*'Input'!$F$60/C$13,0)</f>
        <v>0</v>
      </c>
      <c r="AJ296" s="38">
        <f>IF(D$13&gt;0,$C237*AJ$281*24*'Input'!$F$60/D$13,0)</f>
        <v>0</v>
      </c>
      <c r="AK296" s="38">
        <f>IF(E$13&gt;0,$C237*AK$281*24*'Input'!$F$60/E$13,0)</f>
        <v>0</v>
      </c>
      <c r="AL296" s="17"/>
    </row>
    <row r="297" spans="1:38">
      <c r="A297" s="4" t="s">
        <v>232</v>
      </c>
      <c r="C297" s="38">
        <f>IF(C$13&gt;0,$C238*C$281*24*'Input'!$F$60/C$13,0)</f>
        <v>0</v>
      </c>
      <c r="D297" s="38">
        <f>IF(D$13&gt;0,$C238*D$281*24*'Input'!$F$60/D$13,0)</f>
        <v>0</v>
      </c>
      <c r="E297" s="38">
        <f>IF(E$13&gt;0,$C238*E$281*24*'Input'!$F$60/E$13,0)</f>
        <v>0</v>
      </c>
      <c r="G297" s="38">
        <f>IF(C$13&gt;0,$C238*G$281*24*'Input'!$F$60/C$13,0)</f>
        <v>0</v>
      </c>
      <c r="H297" s="38">
        <f>IF(D$13&gt;0,$C238*H$281*24*'Input'!$F$60/D$13,0)</f>
        <v>0</v>
      </c>
      <c r="I297" s="38">
        <f>IF(E$13&gt;0,$C238*I$281*24*'Input'!$F$60/E$13,0)</f>
        <v>0</v>
      </c>
      <c r="K297" s="38">
        <f>IF(C$13&gt;0,$C238*K$281*24*'Input'!$F$60/C$13,0)</f>
        <v>0</v>
      </c>
      <c r="L297" s="38">
        <f>IF(D$13&gt;0,$C238*L$281*24*'Input'!$F$60/D$13,0)</f>
        <v>0</v>
      </c>
      <c r="M297" s="38">
        <f>IF(E$13&gt;0,$C238*M$281*24*'Input'!$F$60/E$13,0)</f>
        <v>0</v>
      </c>
      <c r="O297" s="38">
        <f>IF(C$13&gt;0,$C238*O$281*24*'Input'!$F$60/C$13,0)</f>
        <v>0</v>
      </c>
      <c r="P297" s="38">
        <f>IF(D$13&gt;0,$C238*P$281*24*'Input'!$F$60/D$13,0)</f>
        <v>0</v>
      </c>
      <c r="Q297" s="38">
        <f>IF(E$13&gt;0,$C238*Q$281*24*'Input'!$F$60/E$13,0)</f>
        <v>0</v>
      </c>
      <c r="S297" s="38">
        <f>IF(C$13&gt;0,$C238*S$281*24*'Input'!$F$60/C$13,0)</f>
        <v>0</v>
      </c>
      <c r="T297" s="38">
        <f>IF(D$13&gt;0,$C238*T$281*24*'Input'!$F$60/D$13,0)</f>
        <v>0</v>
      </c>
      <c r="U297" s="38">
        <f>IF(E$13&gt;0,$C238*U$281*24*'Input'!$F$60/E$13,0)</f>
        <v>0</v>
      </c>
      <c r="W297" s="38">
        <f>IF(C$13&gt;0,$C238*W$281*24*'Input'!$F$60/C$13,0)</f>
        <v>0</v>
      </c>
      <c r="X297" s="38">
        <f>IF(D$13&gt;0,$C238*X$281*24*'Input'!$F$60/D$13,0)</f>
        <v>0</v>
      </c>
      <c r="Y297" s="38">
        <f>IF(E$13&gt;0,$C238*Y$281*24*'Input'!$F$60/E$13,0)</f>
        <v>0</v>
      </c>
      <c r="AA297" s="38">
        <f>IF(C$13&gt;0,$C238*AA$281*24*'Input'!$F$60/C$13,0)</f>
        <v>0</v>
      </c>
      <c r="AB297" s="38">
        <f>IF(D$13&gt;0,$C238*AB$281*24*'Input'!$F$60/D$13,0)</f>
        <v>0</v>
      </c>
      <c r="AC297" s="38">
        <f>IF(E$13&gt;0,$C238*AC$281*24*'Input'!$F$60/E$13,0)</f>
        <v>0</v>
      </c>
      <c r="AE297" s="38">
        <f>IF(C$13&gt;0,$C238*AE$281*24*'Input'!$F$60/C$13,0)</f>
        <v>0</v>
      </c>
      <c r="AF297" s="38">
        <f>IF(D$13&gt;0,$C238*AF$281*24*'Input'!$F$60/D$13,0)</f>
        <v>0</v>
      </c>
      <c r="AG297" s="38">
        <f>IF(E$13&gt;0,$C238*AG$281*24*'Input'!$F$60/E$13,0)</f>
        <v>0</v>
      </c>
      <c r="AI297" s="38">
        <f>IF(C$13&gt;0,$C238*AI$281*24*'Input'!$F$60/C$13,0)</f>
        <v>0</v>
      </c>
      <c r="AJ297" s="38">
        <f>IF(D$13&gt;0,$C238*AJ$281*24*'Input'!$F$60/D$13,0)</f>
        <v>0</v>
      </c>
      <c r="AK297" s="38">
        <f>IF(E$13&gt;0,$C238*AK$281*24*'Input'!$F$60/E$13,0)</f>
        <v>0</v>
      </c>
      <c r="AL297" s="17"/>
    </row>
    <row r="298" spans="1:38">
      <c r="A298" s="4" t="s">
        <v>189</v>
      </c>
      <c r="C298" s="38">
        <f>IF(C$13&gt;0,$C239*C$281*24*'Input'!$F$60/C$13,0)</f>
        <v>0</v>
      </c>
      <c r="D298" s="38">
        <f>IF(D$13&gt;0,$C239*D$281*24*'Input'!$F$60/D$13,0)</f>
        <v>0</v>
      </c>
      <c r="E298" s="38">
        <f>IF(E$13&gt;0,$C239*E$281*24*'Input'!$F$60/E$13,0)</f>
        <v>0</v>
      </c>
      <c r="G298" s="38">
        <f>IF(C$13&gt;0,$C239*G$281*24*'Input'!$F$60/C$13,0)</f>
        <v>0</v>
      </c>
      <c r="H298" s="38">
        <f>IF(D$13&gt;0,$C239*H$281*24*'Input'!$F$60/D$13,0)</f>
        <v>0</v>
      </c>
      <c r="I298" s="38">
        <f>IF(E$13&gt;0,$C239*I$281*24*'Input'!$F$60/E$13,0)</f>
        <v>0</v>
      </c>
      <c r="K298" s="38">
        <f>IF(C$13&gt;0,$C239*K$281*24*'Input'!$F$60/C$13,0)</f>
        <v>0</v>
      </c>
      <c r="L298" s="38">
        <f>IF(D$13&gt;0,$C239*L$281*24*'Input'!$F$60/D$13,0)</f>
        <v>0</v>
      </c>
      <c r="M298" s="38">
        <f>IF(E$13&gt;0,$C239*M$281*24*'Input'!$F$60/E$13,0)</f>
        <v>0</v>
      </c>
      <c r="O298" s="38">
        <f>IF(C$13&gt;0,$C239*O$281*24*'Input'!$F$60/C$13,0)</f>
        <v>0</v>
      </c>
      <c r="P298" s="38">
        <f>IF(D$13&gt;0,$C239*P$281*24*'Input'!$F$60/D$13,0)</f>
        <v>0</v>
      </c>
      <c r="Q298" s="38">
        <f>IF(E$13&gt;0,$C239*Q$281*24*'Input'!$F$60/E$13,0)</f>
        <v>0</v>
      </c>
      <c r="S298" s="38">
        <f>IF(C$13&gt;0,$C239*S$281*24*'Input'!$F$60/C$13,0)</f>
        <v>0</v>
      </c>
      <c r="T298" s="38">
        <f>IF(D$13&gt;0,$C239*T$281*24*'Input'!$F$60/D$13,0)</f>
        <v>0</v>
      </c>
      <c r="U298" s="38">
        <f>IF(E$13&gt;0,$C239*U$281*24*'Input'!$F$60/E$13,0)</f>
        <v>0</v>
      </c>
      <c r="W298" s="38">
        <f>IF(C$13&gt;0,$C239*W$281*24*'Input'!$F$60/C$13,0)</f>
        <v>0</v>
      </c>
      <c r="X298" s="38">
        <f>IF(D$13&gt;0,$C239*X$281*24*'Input'!$F$60/D$13,0)</f>
        <v>0</v>
      </c>
      <c r="Y298" s="38">
        <f>IF(E$13&gt;0,$C239*Y$281*24*'Input'!$F$60/E$13,0)</f>
        <v>0</v>
      </c>
      <c r="AA298" s="38">
        <f>IF(C$13&gt;0,$C239*AA$281*24*'Input'!$F$60/C$13,0)</f>
        <v>0</v>
      </c>
      <c r="AB298" s="38">
        <f>IF(D$13&gt;0,$C239*AB$281*24*'Input'!$F$60/D$13,0)</f>
        <v>0</v>
      </c>
      <c r="AC298" s="38">
        <f>IF(E$13&gt;0,$C239*AC$281*24*'Input'!$F$60/E$13,0)</f>
        <v>0</v>
      </c>
      <c r="AE298" s="38">
        <f>IF(C$13&gt;0,$C239*AE$281*24*'Input'!$F$60/C$13,0)</f>
        <v>0</v>
      </c>
      <c r="AF298" s="38">
        <f>IF(D$13&gt;0,$C239*AF$281*24*'Input'!$F$60/D$13,0)</f>
        <v>0</v>
      </c>
      <c r="AG298" s="38">
        <f>IF(E$13&gt;0,$C239*AG$281*24*'Input'!$F$60/E$13,0)</f>
        <v>0</v>
      </c>
      <c r="AI298" s="38">
        <f>IF(C$13&gt;0,$C239*AI$281*24*'Input'!$F$60/C$13,0)</f>
        <v>0</v>
      </c>
      <c r="AJ298" s="38">
        <f>IF(D$13&gt;0,$C239*AJ$281*24*'Input'!$F$60/D$13,0)</f>
        <v>0</v>
      </c>
      <c r="AK298" s="38">
        <f>IF(E$13&gt;0,$C239*AK$281*24*'Input'!$F$60/E$13,0)</f>
        <v>0</v>
      </c>
      <c r="AL298" s="17"/>
    </row>
    <row r="299" spans="1:38">
      <c r="A299" s="4" t="s">
        <v>190</v>
      </c>
      <c r="C299" s="38">
        <f>IF(C$13&gt;0,$C240*C$281*24*'Input'!$F$60/C$13,0)</f>
        <v>0</v>
      </c>
      <c r="D299" s="38">
        <f>IF(D$13&gt;0,$C240*D$281*24*'Input'!$F$60/D$13,0)</f>
        <v>0</v>
      </c>
      <c r="E299" s="38">
        <f>IF(E$13&gt;0,$C240*E$281*24*'Input'!$F$60/E$13,0)</f>
        <v>0</v>
      </c>
      <c r="G299" s="38">
        <f>IF(C$13&gt;0,$C240*G$281*24*'Input'!$F$60/C$13,0)</f>
        <v>0</v>
      </c>
      <c r="H299" s="38">
        <f>IF(D$13&gt;0,$C240*H$281*24*'Input'!$F$60/D$13,0)</f>
        <v>0</v>
      </c>
      <c r="I299" s="38">
        <f>IF(E$13&gt;0,$C240*I$281*24*'Input'!$F$60/E$13,0)</f>
        <v>0</v>
      </c>
      <c r="K299" s="38">
        <f>IF(C$13&gt;0,$C240*K$281*24*'Input'!$F$60/C$13,0)</f>
        <v>0</v>
      </c>
      <c r="L299" s="38">
        <f>IF(D$13&gt;0,$C240*L$281*24*'Input'!$F$60/D$13,0)</f>
        <v>0</v>
      </c>
      <c r="M299" s="38">
        <f>IF(E$13&gt;0,$C240*M$281*24*'Input'!$F$60/E$13,0)</f>
        <v>0</v>
      </c>
      <c r="O299" s="38">
        <f>IF(C$13&gt;0,$C240*O$281*24*'Input'!$F$60/C$13,0)</f>
        <v>0</v>
      </c>
      <c r="P299" s="38">
        <f>IF(D$13&gt;0,$C240*P$281*24*'Input'!$F$60/D$13,0)</f>
        <v>0</v>
      </c>
      <c r="Q299" s="38">
        <f>IF(E$13&gt;0,$C240*Q$281*24*'Input'!$F$60/E$13,0)</f>
        <v>0</v>
      </c>
      <c r="S299" s="38">
        <f>IF(C$13&gt;0,$C240*S$281*24*'Input'!$F$60/C$13,0)</f>
        <v>0</v>
      </c>
      <c r="T299" s="38">
        <f>IF(D$13&gt;0,$C240*T$281*24*'Input'!$F$60/D$13,0)</f>
        <v>0</v>
      </c>
      <c r="U299" s="38">
        <f>IF(E$13&gt;0,$C240*U$281*24*'Input'!$F$60/E$13,0)</f>
        <v>0</v>
      </c>
      <c r="W299" s="38">
        <f>IF(C$13&gt;0,$C240*W$281*24*'Input'!$F$60/C$13,0)</f>
        <v>0</v>
      </c>
      <c r="X299" s="38">
        <f>IF(D$13&gt;0,$C240*X$281*24*'Input'!$F$60/D$13,0)</f>
        <v>0</v>
      </c>
      <c r="Y299" s="38">
        <f>IF(E$13&gt;0,$C240*Y$281*24*'Input'!$F$60/E$13,0)</f>
        <v>0</v>
      </c>
      <c r="AA299" s="38">
        <f>IF(C$13&gt;0,$C240*AA$281*24*'Input'!$F$60/C$13,0)</f>
        <v>0</v>
      </c>
      <c r="AB299" s="38">
        <f>IF(D$13&gt;0,$C240*AB$281*24*'Input'!$F$60/D$13,0)</f>
        <v>0</v>
      </c>
      <c r="AC299" s="38">
        <f>IF(E$13&gt;0,$C240*AC$281*24*'Input'!$F$60/E$13,0)</f>
        <v>0</v>
      </c>
      <c r="AE299" s="38">
        <f>IF(C$13&gt;0,$C240*AE$281*24*'Input'!$F$60/C$13,0)</f>
        <v>0</v>
      </c>
      <c r="AF299" s="38">
        <f>IF(D$13&gt;0,$C240*AF$281*24*'Input'!$F$60/D$13,0)</f>
        <v>0</v>
      </c>
      <c r="AG299" s="38">
        <f>IF(E$13&gt;0,$C240*AG$281*24*'Input'!$F$60/E$13,0)</f>
        <v>0</v>
      </c>
      <c r="AI299" s="38">
        <f>IF(C$13&gt;0,$C240*AI$281*24*'Input'!$F$60/C$13,0)</f>
        <v>0</v>
      </c>
      <c r="AJ299" s="38">
        <f>IF(D$13&gt;0,$C240*AJ$281*24*'Input'!$F$60/D$13,0)</f>
        <v>0</v>
      </c>
      <c r="AK299" s="38">
        <f>IF(E$13&gt;0,$C240*AK$281*24*'Input'!$F$60/E$13,0)</f>
        <v>0</v>
      </c>
      <c r="AL299" s="17"/>
    </row>
    <row r="300" spans="1:38">
      <c r="A300" s="4" t="s">
        <v>210</v>
      </c>
      <c r="C300" s="38">
        <f>IF(C$13&gt;0,$C241*C$281*24*'Input'!$F$60/C$13,0)</f>
        <v>0</v>
      </c>
      <c r="D300" s="38">
        <f>IF(D$13&gt;0,$C241*D$281*24*'Input'!$F$60/D$13,0)</f>
        <v>0</v>
      </c>
      <c r="E300" s="38">
        <f>IF(E$13&gt;0,$C241*E$281*24*'Input'!$F$60/E$13,0)</f>
        <v>0</v>
      </c>
      <c r="G300" s="38">
        <f>IF(C$13&gt;0,$C241*G$281*24*'Input'!$F$60/C$13,0)</f>
        <v>0</v>
      </c>
      <c r="H300" s="38">
        <f>IF(D$13&gt;0,$C241*H$281*24*'Input'!$F$60/D$13,0)</f>
        <v>0</v>
      </c>
      <c r="I300" s="38">
        <f>IF(E$13&gt;0,$C241*I$281*24*'Input'!$F$60/E$13,0)</f>
        <v>0</v>
      </c>
      <c r="K300" s="38">
        <f>IF(C$13&gt;0,$C241*K$281*24*'Input'!$F$60/C$13,0)</f>
        <v>0</v>
      </c>
      <c r="L300" s="38">
        <f>IF(D$13&gt;0,$C241*L$281*24*'Input'!$F$60/D$13,0)</f>
        <v>0</v>
      </c>
      <c r="M300" s="38">
        <f>IF(E$13&gt;0,$C241*M$281*24*'Input'!$F$60/E$13,0)</f>
        <v>0</v>
      </c>
      <c r="O300" s="38">
        <f>IF(C$13&gt;0,$C241*O$281*24*'Input'!$F$60/C$13,0)</f>
        <v>0</v>
      </c>
      <c r="P300" s="38">
        <f>IF(D$13&gt;0,$C241*P$281*24*'Input'!$F$60/D$13,0)</f>
        <v>0</v>
      </c>
      <c r="Q300" s="38">
        <f>IF(E$13&gt;0,$C241*Q$281*24*'Input'!$F$60/E$13,0)</f>
        <v>0</v>
      </c>
      <c r="S300" s="38">
        <f>IF(C$13&gt;0,$C241*S$281*24*'Input'!$F$60/C$13,0)</f>
        <v>0</v>
      </c>
      <c r="T300" s="38">
        <f>IF(D$13&gt;0,$C241*T$281*24*'Input'!$F$60/D$13,0)</f>
        <v>0</v>
      </c>
      <c r="U300" s="38">
        <f>IF(E$13&gt;0,$C241*U$281*24*'Input'!$F$60/E$13,0)</f>
        <v>0</v>
      </c>
      <c r="W300" s="38">
        <f>IF(C$13&gt;0,$C241*W$281*24*'Input'!$F$60/C$13,0)</f>
        <v>0</v>
      </c>
      <c r="X300" s="38">
        <f>IF(D$13&gt;0,$C241*X$281*24*'Input'!$F$60/D$13,0)</f>
        <v>0</v>
      </c>
      <c r="Y300" s="38">
        <f>IF(E$13&gt;0,$C241*Y$281*24*'Input'!$F$60/E$13,0)</f>
        <v>0</v>
      </c>
      <c r="AA300" s="38">
        <f>IF(C$13&gt;0,$C241*AA$281*24*'Input'!$F$60/C$13,0)</f>
        <v>0</v>
      </c>
      <c r="AB300" s="38">
        <f>IF(D$13&gt;0,$C241*AB$281*24*'Input'!$F$60/D$13,0)</f>
        <v>0</v>
      </c>
      <c r="AC300" s="38">
        <f>IF(E$13&gt;0,$C241*AC$281*24*'Input'!$F$60/E$13,0)</f>
        <v>0</v>
      </c>
      <c r="AE300" s="38">
        <f>IF(C$13&gt;0,$C241*AE$281*24*'Input'!$F$60/C$13,0)</f>
        <v>0</v>
      </c>
      <c r="AF300" s="38">
        <f>IF(D$13&gt;0,$C241*AF$281*24*'Input'!$F$60/D$13,0)</f>
        <v>0</v>
      </c>
      <c r="AG300" s="38">
        <f>IF(E$13&gt;0,$C241*AG$281*24*'Input'!$F$60/E$13,0)</f>
        <v>0</v>
      </c>
      <c r="AI300" s="38">
        <f>IF(C$13&gt;0,$C241*AI$281*24*'Input'!$F$60/C$13,0)</f>
        <v>0</v>
      </c>
      <c r="AJ300" s="38">
        <f>IF(D$13&gt;0,$C241*AJ$281*24*'Input'!$F$60/D$13,0)</f>
        <v>0</v>
      </c>
      <c r="AK300" s="38">
        <f>IF(E$13&gt;0,$C241*AK$281*24*'Input'!$F$60/E$13,0)</f>
        <v>0</v>
      </c>
      <c r="AL300" s="17"/>
    </row>
    <row r="301" spans="1:38">
      <c r="A301" s="4" t="s">
        <v>191</v>
      </c>
      <c r="C301" s="38">
        <f>IF(C$13&gt;0,$C242*C$281*24*'Input'!$F$60/C$13,0)</f>
        <v>0</v>
      </c>
      <c r="D301" s="38">
        <f>IF(D$13&gt;0,$C242*D$281*24*'Input'!$F$60/D$13,0)</f>
        <v>0</v>
      </c>
      <c r="E301" s="38">
        <f>IF(E$13&gt;0,$C242*E$281*24*'Input'!$F$60/E$13,0)</f>
        <v>0</v>
      </c>
      <c r="G301" s="38">
        <f>IF(C$13&gt;0,$C242*G$281*24*'Input'!$F$60/C$13,0)</f>
        <v>0</v>
      </c>
      <c r="H301" s="38">
        <f>IF(D$13&gt;0,$C242*H$281*24*'Input'!$F$60/D$13,0)</f>
        <v>0</v>
      </c>
      <c r="I301" s="38">
        <f>IF(E$13&gt;0,$C242*I$281*24*'Input'!$F$60/E$13,0)</f>
        <v>0</v>
      </c>
      <c r="K301" s="38">
        <f>IF(C$13&gt;0,$C242*K$281*24*'Input'!$F$60/C$13,0)</f>
        <v>0</v>
      </c>
      <c r="L301" s="38">
        <f>IF(D$13&gt;0,$C242*L$281*24*'Input'!$F$60/D$13,0)</f>
        <v>0</v>
      </c>
      <c r="M301" s="38">
        <f>IF(E$13&gt;0,$C242*M$281*24*'Input'!$F$60/E$13,0)</f>
        <v>0</v>
      </c>
      <c r="O301" s="38">
        <f>IF(C$13&gt;0,$C242*O$281*24*'Input'!$F$60/C$13,0)</f>
        <v>0</v>
      </c>
      <c r="P301" s="38">
        <f>IF(D$13&gt;0,$C242*P$281*24*'Input'!$F$60/D$13,0)</f>
        <v>0</v>
      </c>
      <c r="Q301" s="38">
        <f>IF(E$13&gt;0,$C242*Q$281*24*'Input'!$F$60/E$13,0)</f>
        <v>0</v>
      </c>
      <c r="S301" s="38">
        <f>IF(C$13&gt;0,$C242*S$281*24*'Input'!$F$60/C$13,0)</f>
        <v>0</v>
      </c>
      <c r="T301" s="38">
        <f>IF(D$13&gt;0,$C242*T$281*24*'Input'!$F$60/D$13,0)</f>
        <v>0</v>
      </c>
      <c r="U301" s="38">
        <f>IF(E$13&gt;0,$C242*U$281*24*'Input'!$F$60/E$13,0)</f>
        <v>0</v>
      </c>
      <c r="W301" s="38">
        <f>IF(C$13&gt;0,$C242*W$281*24*'Input'!$F$60/C$13,0)</f>
        <v>0</v>
      </c>
      <c r="X301" s="38">
        <f>IF(D$13&gt;0,$C242*X$281*24*'Input'!$F$60/D$13,0)</f>
        <v>0</v>
      </c>
      <c r="Y301" s="38">
        <f>IF(E$13&gt;0,$C242*Y$281*24*'Input'!$F$60/E$13,0)</f>
        <v>0</v>
      </c>
      <c r="AA301" s="38">
        <f>IF(C$13&gt;0,$C242*AA$281*24*'Input'!$F$60/C$13,0)</f>
        <v>0</v>
      </c>
      <c r="AB301" s="38">
        <f>IF(D$13&gt;0,$C242*AB$281*24*'Input'!$F$60/D$13,0)</f>
        <v>0</v>
      </c>
      <c r="AC301" s="38">
        <f>IF(E$13&gt;0,$C242*AC$281*24*'Input'!$F$60/E$13,0)</f>
        <v>0</v>
      </c>
      <c r="AE301" s="38">
        <f>IF(C$13&gt;0,$C242*AE$281*24*'Input'!$F$60/C$13,0)</f>
        <v>0</v>
      </c>
      <c r="AF301" s="38">
        <f>IF(D$13&gt;0,$C242*AF$281*24*'Input'!$F$60/D$13,0)</f>
        <v>0</v>
      </c>
      <c r="AG301" s="38">
        <f>IF(E$13&gt;0,$C242*AG$281*24*'Input'!$F$60/E$13,0)</f>
        <v>0</v>
      </c>
      <c r="AI301" s="38">
        <f>IF(C$13&gt;0,$C242*AI$281*24*'Input'!$F$60/C$13,0)</f>
        <v>0</v>
      </c>
      <c r="AJ301" s="38">
        <f>IF(D$13&gt;0,$C242*AJ$281*24*'Input'!$F$60/D$13,0)</f>
        <v>0</v>
      </c>
      <c r="AK301" s="38">
        <f>IF(E$13&gt;0,$C242*AK$281*24*'Input'!$F$60/E$13,0)</f>
        <v>0</v>
      </c>
      <c r="AL301" s="17"/>
    </row>
    <row r="302" spans="1:38">
      <c r="A302" s="4" t="s">
        <v>192</v>
      </c>
      <c r="C302" s="38">
        <f>IF(C$13&gt;0,$C243*C$281*24*'Input'!$F$60/C$13,0)</f>
        <v>0</v>
      </c>
      <c r="D302" s="38">
        <f>IF(D$13&gt;0,$C243*D$281*24*'Input'!$F$60/D$13,0)</f>
        <v>0</v>
      </c>
      <c r="E302" s="38">
        <f>IF(E$13&gt;0,$C243*E$281*24*'Input'!$F$60/E$13,0)</f>
        <v>0</v>
      </c>
      <c r="G302" s="38">
        <f>IF(C$13&gt;0,$C243*G$281*24*'Input'!$F$60/C$13,0)</f>
        <v>0</v>
      </c>
      <c r="H302" s="38">
        <f>IF(D$13&gt;0,$C243*H$281*24*'Input'!$F$60/D$13,0)</f>
        <v>0</v>
      </c>
      <c r="I302" s="38">
        <f>IF(E$13&gt;0,$C243*I$281*24*'Input'!$F$60/E$13,0)</f>
        <v>0</v>
      </c>
      <c r="K302" s="38">
        <f>IF(C$13&gt;0,$C243*K$281*24*'Input'!$F$60/C$13,0)</f>
        <v>0</v>
      </c>
      <c r="L302" s="38">
        <f>IF(D$13&gt;0,$C243*L$281*24*'Input'!$F$60/D$13,0)</f>
        <v>0</v>
      </c>
      <c r="M302" s="38">
        <f>IF(E$13&gt;0,$C243*M$281*24*'Input'!$F$60/E$13,0)</f>
        <v>0</v>
      </c>
      <c r="O302" s="38">
        <f>IF(C$13&gt;0,$C243*O$281*24*'Input'!$F$60/C$13,0)</f>
        <v>0</v>
      </c>
      <c r="P302" s="38">
        <f>IF(D$13&gt;0,$C243*P$281*24*'Input'!$F$60/D$13,0)</f>
        <v>0</v>
      </c>
      <c r="Q302" s="38">
        <f>IF(E$13&gt;0,$C243*Q$281*24*'Input'!$F$60/E$13,0)</f>
        <v>0</v>
      </c>
      <c r="S302" s="38">
        <f>IF(C$13&gt;0,$C243*S$281*24*'Input'!$F$60/C$13,0)</f>
        <v>0</v>
      </c>
      <c r="T302" s="38">
        <f>IF(D$13&gt;0,$C243*T$281*24*'Input'!$F$60/D$13,0)</f>
        <v>0</v>
      </c>
      <c r="U302" s="38">
        <f>IF(E$13&gt;0,$C243*U$281*24*'Input'!$F$60/E$13,0)</f>
        <v>0</v>
      </c>
      <c r="W302" s="38">
        <f>IF(C$13&gt;0,$C243*W$281*24*'Input'!$F$60/C$13,0)</f>
        <v>0</v>
      </c>
      <c r="X302" s="38">
        <f>IF(D$13&gt;0,$C243*X$281*24*'Input'!$F$60/D$13,0)</f>
        <v>0</v>
      </c>
      <c r="Y302" s="38">
        <f>IF(E$13&gt;0,$C243*Y$281*24*'Input'!$F$60/E$13,0)</f>
        <v>0</v>
      </c>
      <c r="AA302" s="38">
        <f>IF(C$13&gt;0,$C243*AA$281*24*'Input'!$F$60/C$13,0)</f>
        <v>0</v>
      </c>
      <c r="AB302" s="38">
        <f>IF(D$13&gt;0,$C243*AB$281*24*'Input'!$F$60/D$13,0)</f>
        <v>0</v>
      </c>
      <c r="AC302" s="38">
        <f>IF(E$13&gt;0,$C243*AC$281*24*'Input'!$F$60/E$13,0)</f>
        <v>0</v>
      </c>
      <c r="AE302" s="38">
        <f>IF(C$13&gt;0,$C243*AE$281*24*'Input'!$F$60/C$13,0)</f>
        <v>0</v>
      </c>
      <c r="AF302" s="38">
        <f>IF(D$13&gt;0,$C243*AF$281*24*'Input'!$F$60/D$13,0)</f>
        <v>0</v>
      </c>
      <c r="AG302" s="38">
        <f>IF(E$13&gt;0,$C243*AG$281*24*'Input'!$F$60/E$13,0)</f>
        <v>0</v>
      </c>
      <c r="AI302" s="38">
        <f>IF(C$13&gt;0,$C243*AI$281*24*'Input'!$F$60/C$13,0)</f>
        <v>0</v>
      </c>
      <c r="AJ302" s="38">
        <f>IF(D$13&gt;0,$C243*AJ$281*24*'Input'!$F$60/D$13,0)</f>
        <v>0</v>
      </c>
      <c r="AK302" s="38">
        <f>IF(E$13&gt;0,$C243*AK$281*24*'Input'!$F$60/E$13,0)</f>
        <v>0</v>
      </c>
      <c r="AL302" s="17"/>
    </row>
    <row r="303" spans="1:38">
      <c r="A303" s="4" t="s">
        <v>193</v>
      </c>
      <c r="C303" s="38">
        <f>IF(C$13&gt;0,$C244*C$281*24*'Input'!$F$60/C$13,0)</f>
        <v>0</v>
      </c>
      <c r="D303" s="38">
        <f>IF(D$13&gt;0,$C244*D$281*24*'Input'!$F$60/D$13,0)</f>
        <v>0</v>
      </c>
      <c r="E303" s="38">
        <f>IF(E$13&gt;0,$C244*E$281*24*'Input'!$F$60/E$13,0)</f>
        <v>0</v>
      </c>
      <c r="G303" s="38">
        <f>IF(C$13&gt;0,$C244*G$281*24*'Input'!$F$60/C$13,0)</f>
        <v>0</v>
      </c>
      <c r="H303" s="38">
        <f>IF(D$13&gt;0,$C244*H$281*24*'Input'!$F$60/D$13,0)</f>
        <v>0</v>
      </c>
      <c r="I303" s="38">
        <f>IF(E$13&gt;0,$C244*I$281*24*'Input'!$F$60/E$13,0)</f>
        <v>0</v>
      </c>
      <c r="K303" s="38">
        <f>IF(C$13&gt;0,$C244*K$281*24*'Input'!$F$60/C$13,0)</f>
        <v>0</v>
      </c>
      <c r="L303" s="38">
        <f>IF(D$13&gt;0,$C244*L$281*24*'Input'!$F$60/D$13,0)</f>
        <v>0</v>
      </c>
      <c r="M303" s="38">
        <f>IF(E$13&gt;0,$C244*M$281*24*'Input'!$F$60/E$13,0)</f>
        <v>0</v>
      </c>
      <c r="O303" s="38">
        <f>IF(C$13&gt;0,$C244*O$281*24*'Input'!$F$60/C$13,0)</f>
        <v>0</v>
      </c>
      <c r="P303" s="38">
        <f>IF(D$13&gt;0,$C244*P$281*24*'Input'!$F$60/D$13,0)</f>
        <v>0</v>
      </c>
      <c r="Q303" s="38">
        <f>IF(E$13&gt;0,$C244*Q$281*24*'Input'!$F$60/E$13,0)</f>
        <v>0</v>
      </c>
      <c r="S303" s="38">
        <f>IF(C$13&gt;0,$C244*S$281*24*'Input'!$F$60/C$13,0)</f>
        <v>0</v>
      </c>
      <c r="T303" s="38">
        <f>IF(D$13&gt;0,$C244*T$281*24*'Input'!$F$60/D$13,0)</f>
        <v>0</v>
      </c>
      <c r="U303" s="38">
        <f>IF(E$13&gt;0,$C244*U$281*24*'Input'!$F$60/E$13,0)</f>
        <v>0</v>
      </c>
      <c r="W303" s="38">
        <f>IF(C$13&gt;0,$C244*W$281*24*'Input'!$F$60/C$13,0)</f>
        <v>0</v>
      </c>
      <c r="X303" s="38">
        <f>IF(D$13&gt;0,$C244*X$281*24*'Input'!$F$60/D$13,0)</f>
        <v>0</v>
      </c>
      <c r="Y303" s="38">
        <f>IF(E$13&gt;0,$C244*Y$281*24*'Input'!$F$60/E$13,0)</f>
        <v>0</v>
      </c>
      <c r="AA303" s="38">
        <f>IF(C$13&gt;0,$C244*AA$281*24*'Input'!$F$60/C$13,0)</f>
        <v>0</v>
      </c>
      <c r="AB303" s="38">
        <f>IF(D$13&gt;0,$C244*AB$281*24*'Input'!$F$60/D$13,0)</f>
        <v>0</v>
      </c>
      <c r="AC303" s="38">
        <f>IF(E$13&gt;0,$C244*AC$281*24*'Input'!$F$60/E$13,0)</f>
        <v>0</v>
      </c>
      <c r="AE303" s="38">
        <f>IF(C$13&gt;0,$C244*AE$281*24*'Input'!$F$60/C$13,0)</f>
        <v>0</v>
      </c>
      <c r="AF303" s="38">
        <f>IF(D$13&gt;0,$C244*AF$281*24*'Input'!$F$60/D$13,0)</f>
        <v>0</v>
      </c>
      <c r="AG303" s="38">
        <f>IF(E$13&gt;0,$C244*AG$281*24*'Input'!$F$60/E$13,0)</f>
        <v>0</v>
      </c>
      <c r="AI303" s="38">
        <f>IF(C$13&gt;0,$C244*AI$281*24*'Input'!$F$60/C$13,0)</f>
        <v>0</v>
      </c>
      <c r="AJ303" s="38">
        <f>IF(D$13&gt;0,$C244*AJ$281*24*'Input'!$F$60/D$13,0)</f>
        <v>0</v>
      </c>
      <c r="AK303" s="38">
        <f>IF(E$13&gt;0,$C244*AK$281*24*'Input'!$F$60/E$13,0)</f>
        <v>0</v>
      </c>
      <c r="AL303" s="17"/>
    </row>
    <row r="304" spans="1:38">
      <c r="A304" s="4" t="s">
        <v>194</v>
      </c>
      <c r="C304" s="38">
        <f>IF(C$13&gt;0,$C245*C$281*24*'Input'!$F$60/C$13,0)</f>
        <v>0</v>
      </c>
      <c r="D304" s="38">
        <f>IF(D$13&gt;0,$C245*D$281*24*'Input'!$F$60/D$13,0)</f>
        <v>0</v>
      </c>
      <c r="E304" s="38">
        <f>IF(E$13&gt;0,$C245*E$281*24*'Input'!$F$60/E$13,0)</f>
        <v>0</v>
      </c>
      <c r="G304" s="38">
        <f>IF(C$13&gt;0,$C245*G$281*24*'Input'!$F$60/C$13,0)</f>
        <v>0</v>
      </c>
      <c r="H304" s="38">
        <f>IF(D$13&gt;0,$C245*H$281*24*'Input'!$F$60/D$13,0)</f>
        <v>0</v>
      </c>
      <c r="I304" s="38">
        <f>IF(E$13&gt;0,$C245*I$281*24*'Input'!$F$60/E$13,0)</f>
        <v>0</v>
      </c>
      <c r="K304" s="38">
        <f>IF(C$13&gt;0,$C245*K$281*24*'Input'!$F$60/C$13,0)</f>
        <v>0</v>
      </c>
      <c r="L304" s="38">
        <f>IF(D$13&gt;0,$C245*L$281*24*'Input'!$F$60/D$13,0)</f>
        <v>0</v>
      </c>
      <c r="M304" s="38">
        <f>IF(E$13&gt;0,$C245*M$281*24*'Input'!$F$60/E$13,0)</f>
        <v>0</v>
      </c>
      <c r="O304" s="38">
        <f>IF(C$13&gt;0,$C245*O$281*24*'Input'!$F$60/C$13,0)</f>
        <v>0</v>
      </c>
      <c r="P304" s="38">
        <f>IF(D$13&gt;0,$C245*P$281*24*'Input'!$F$60/D$13,0)</f>
        <v>0</v>
      </c>
      <c r="Q304" s="38">
        <f>IF(E$13&gt;0,$C245*Q$281*24*'Input'!$F$60/E$13,0)</f>
        <v>0</v>
      </c>
      <c r="S304" s="38">
        <f>IF(C$13&gt;0,$C245*S$281*24*'Input'!$F$60/C$13,0)</f>
        <v>0</v>
      </c>
      <c r="T304" s="38">
        <f>IF(D$13&gt;0,$C245*T$281*24*'Input'!$F$60/D$13,0)</f>
        <v>0</v>
      </c>
      <c r="U304" s="38">
        <f>IF(E$13&gt;0,$C245*U$281*24*'Input'!$F$60/E$13,0)</f>
        <v>0</v>
      </c>
      <c r="W304" s="38">
        <f>IF(C$13&gt;0,$C245*W$281*24*'Input'!$F$60/C$13,0)</f>
        <v>0</v>
      </c>
      <c r="X304" s="38">
        <f>IF(D$13&gt;0,$C245*X$281*24*'Input'!$F$60/D$13,0)</f>
        <v>0</v>
      </c>
      <c r="Y304" s="38">
        <f>IF(E$13&gt;0,$C245*Y$281*24*'Input'!$F$60/E$13,0)</f>
        <v>0</v>
      </c>
      <c r="AA304" s="38">
        <f>IF(C$13&gt;0,$C245*AA$281*24*'Input'!$F$60/C$13,0)</f>
        <v>0</v>
      </c>
      <c r="AB304" s="38">
        <f>IF(D$13&gt;0,$C245*AB$281*24*'Input'!$F$60/D$13,0)</f>
        <v>0</v>
      </c>
      <c r="AC304" s="38">
        <f>IF(E$13&gt;0,$C245*AC$281*24*'Input'!$F$60/E$13,0)</f>
        <v>0</v>
      </c>
      <c r="AE304" s="38">
        <f>IF(C$13&gt;0,$C245*AE$281*24*'Input'!$F$60/C$13,0)</f>
        <v>0</v>
      </c>
      <c r="AF304" s="38">
        <f>IF(D$13&gt;0,$C245*AF$281*24*'Input'!$F$60/D$13,0)</f>
        <v>0</v>
      </c>
      <c r="AG304" s="38">
        <f>IF(E$13&gt;0,$C245*AG$281*24*'Input'!$F$60/E$13,0)</f>
        <v>0</v>
      </c>
      <c r="AI304" s="38">
        <f>IF(C$13&gt;0,$C245*AI$281*24*'Input'!$F$60/C$13,0)</f>
        <v>0</v>
      </c>
      <c r="AJ304" s="38">
        <f>IF(D$13&gt;0,$C245*AJ$281*24*'Input'!$F$60/D$13,0)</f>
        <v>0</v>
      </c>
      <c r="AK304" s="38">
        <f>IF(E$13&gt;0,$C245*AK$281*24*'Input'!$F$60/E$13,0)</f>
        <v>0</v>
      </c>
      <c r="AL304" s="17"/>
    </row>
    <row r="305" spans="1:38">
      <c r="A305" s="4" t="s">
        <v>211</v>
      </c>
      <c r="C305" s="38">
        <f>IF(C$13&gt;0,$C246*C$281*24*'Input'!$F$60/C$13,0)</f>
        <v>0</v>
      </c>
      <c r="D305" s="38">
        <f>IF(D$13&gt;0,$C246*D$281*24*'Input'!$F$60/D$13,0)</f>
        <v>0</v>
      </c>
      <c r="E305" s="38">
        <f>IF(E$13&gt;0,$C246*E$281*24*'Input'!$F$60/E$13,0)</f>
        <v>0</v>
      </c>
      <c r="G305" s="38">
        <f>IF(C$13&gt;0,$C246*G$281*24*'Input'!$F$60/C$13,0)</f>
        <v>0</v>
      </c>
      <c r="H305" s="38">
        <f>IF(D$13&gt;0,$C246*H$281*24*'Input'!$F$60/D$13,0)</f>
        <v>0</v>
      </c>
      <c r="I305" s="38">
        <f>IF(E$13&gt;0,$C246*I$281*24*'Input'!$F$60/E$13,0)</f>
        <v>0</v>
      </c>
      <c r="K305" s="38">
        <f>IF(C$13&gt;0,$C246*K$281*24*'Input'!$F$60/C$13,0)</f>
        <v>0</v>
      </c>
      <c r="L305" s="38">
        <f>IF(D$13&gt;0,$C246*L$281*24*'Input'!$F$60/D$13,0)</f>
        <v>0</v>
      </c>
      <c r="M305" s="38">
        <f>IF(E$13&gt;0,$C246*M$281*24*'Input'!$F$60/E$13,0)</f>
        <v>0</v>
      </c>
      <c r="O305" s="38">
        <f>IF(C$13&gt;0,$C246*O$281*24*'Input'!$F$60/C$13,0)</f>
        <v>0</v>
      </c>
      <c r="P305" s="38">
        <f>IF(D$13&gt;0,$C246*P$281*24*'Input'!$F$60/D$13,0)</f>
        <v>0</v>
      </c>
      <c r="Q305" s="38">
        <f>IF(E$13&gt;0,$C246*Q$281*24*'Input'!$F$60/E$13,0)</f>
        <v>0</v>
      </c>
      <c r="S305" s="38">
        <f>IF(C$13&gt;0,$C246*S$281*24*'Input'!$F$60/C$13,0)</f>
        <v>0</v>
      </c>
      <c r="T305" s="38">
        <f>IF(D$13&gt;0,$C246*T$281*24*'Input'!$F$60/D$13,0)</f>
        <v>0</v>
      </c>
      <c r="U305" s="38">
        <f>IF(E$13&gt;0,$C246*U$281*24*'Input'!$F$60/E$13,0)</f>
        <v>0</v>
      </c>
      <c r="W305" s="38">
        <f>IF(C$13&gt;0,$C246*W$281*24*'Input'!$F$60/C$13,0)</f>
        <v>0</v>
      </c>
      <c r="X305" s="38">
        <f>IF(D$13&gt;0,$C246*X$281*24*'Input'!$F$60/D$13,0)</f>
        <v>0</v>
      </c>
      <c r="Y305" s="38">
        <f>IF(E$13&gt;0,$C246*Y$281*24*'Input'!$F$60/E$13,0)</f>
        <v>0</v>
      </c>
      <c r="AA305" s="38">
        <f>IF(C$13&gt;0,$C246*AA$281*24*'Input'!$F$60/C$13,0)</f>
        <v>0</v>
      </c>
      <c r="AB305" s="38">
        <f>IF(D$13&gt;0,$C246*AB$281*24*'Input'!$F$60/D$13,0)</f>
        <v>0</v>
      </c>
      <c r="AC305" s="38">
        <f>IF(E$13&gt;0,$C246*AC$281*24*'Input'!$F$60/E$13,0)</f>
        <v>0</v>
      </c>
      <c r="AE305" s="38">
        <f>IF(C$13&gt;0,$C246*AE$281*24*'Input'!$F$60/C$13,0)</f>
        <v>0</v>
      </c>
      <c r="AF305" s="38">
        <f>IF(D$13&gt;0,$C246*AF$281*24*'Input'!$F$60/D$13,0)</f>
        <v>0</v>
      </c>
      <c r="AG305" s="38">
        <f>IF(E$13&gt;0,$C246*AG$281*24*'Input'!$F$60/E$13,0)</f>
        <v>0</v>
      </c>
      <c r="AI305" s="38">
        <f>IF(C$13&gt;0,$C246*AI$281*24*'Input'!$F$60/C$13,0)</f>
        <v>0</v>
      </c>
      <c r="AJ305" s="38">
        <f>IF(D$13&gt;0,$C246*AJ$281*24*'Input'!$F$60/D$13,0)</f>
        <v>0</v>
      </c>
      <c r="AK305" s="38">
        <f>IF(E$13&gt;0,$C246*AK$281*24*'Input'!$F$60/E$13,0)</f>
        <v>0</v>
      </c>
      <c r="AL305" s="17"/>
    </row>
    <row r="306" spans="1:38">
      <c r="A306" s="4" t="s">
        <v>199</v>
      </c>
      <c r="C306" s="38">
        <f>IF(C$13&gt;0,$C247*C$281*24*'Input'!$F$60/C$13,0)</f>
        <v>0</v>
      </c>
      <c r="D306" s="38">
        <f>IF(D$13&gt;0,$C247*D$281*24*'Input'!$F$60/D$13,0)</f>
        <v>0</v>
      </c>
      <c r="E306" s="38">
        <f>IF(E$13&gt;0,$C247*E$281*24*'Input'!$F$60/E$13,0)</f>
        <v>0</v>
      </c>
      <c r="G306" s="38">
        <f>IF(C$13&gt;0,$C247*G$281*24*'Input'!$F$60/C$13,0)</f>
        <v>0</v>
      </c>
      <c r="H306" s="38">
        <f>IF(D$13&gt;0,$C247*H$281*24*'Input'!$F$60/D$13,0)</f>
        <v>0</v>
      </c>
      <c r="I306" s="38">
        <f>IF(E$13&gt;0,$C247*I$281*24*'Input'!$F$60/E$13,0)</f>
        <v>0</v>
      </c>
      <c r="K306" s="38">
        <f>IF(C$13&gt;0,$C247*K$281*24*'Input'!$F$60/C$13,0)</f>
        <v>0</v>
      </c>
      <c r="L306" s="38">
        <f>IF(D$13&gt;0,$C247*L$281*24*'Input'!$F$60/D$13,0)</f>
        <v>0</v>
      </c>
      <c r="M306" s="38">
        <f>IF(E$13&gt;0,$C247*M$281*24*'Input'!$F$60/E$13,0)</f>
        <v>0</v>
      </c>
      <c r="O306" s="38">
        <f>IF(C$13&gt;0,$C247*O$281*24*'Input'!$F$60/C$13,0)</f>
        <v>0</v>
      </c>
      <c r="P306" s="38">
        <f>IF(D$13&gt;0,$C247*P$281*24*'Input'!$F$60/D$13,0)</f>
        <v>0</v>
      </c>
      <c r="Q306" s="38">
        <f>IF(E$13&gt;0,$C247*Q$281*24*'Input'!$F$60/E$13,0)</f>
        <v>0</v>
      </c>
      <c r="S306" s="38">
        <f>IF(C$13&gt;0,$C247*S$281*24*'Input'!$F$60/C$13,0)</f>
        <v>0</v>
      </c>
      <c r="T306" s="38">
        <f>IF(D$13&gt;0,$C247*T$281*24*'Input'!$F$60/D$13,0)</f>
        <v>0</v>
      </c>
      <c r="U306" s="38">
        <f>IF(E$13&gt;0,$C247*U$281*24*'Input'!$F$60/E$13,0)</f>
        <v>0</v>
      </c>
      <c r="W306" s="38">
        <f>IF(C$13&gt;0,$C247*W$281*24*'Input'!$F$60/C$13,0)</f>
        <v>0</v>
      </c>
      <c r="X306" s="38">
        <f>IF(D$13&gt;0,$C247*X$281*24*'Input'!$F$60/D$13,0)</f>
        <v>0</v>
      </c>
      <c r="Y306" s="38">
        <f>IF(E$13&gt;0,$C247*Y$281*24*'Input'!$F$60/E$13,0)</f>
        <v>0</v>
      </c>
      <c r="AA306" s="38">
        <f>IF(C$13&gt;0,$C247*AA$281*24*'Input'!$F$60/C$13,0)</f>
        <v>0</v>
      </c>
      <c r="AB306" s="38">
        <f>IF(D$13&gt;0,$C247*AB$281*24*'Input'!$F$60/D$13,0)</f>
        <v>0</v>
      </c>
      <c r="AC306" s="38">
        <f>IF(E$13&gt;0,$C247*AC$281*24*'Input'!$F$60/E$13,0)</f>
        <v>0</v>
      </c>
      <c r="AE306" s="38">
        <f>IF(C$13&gt;0,$C247*AE$281*24*'Input'!$F$60/C$13,0)</f>
        <v>0</v>
      </c>
      <c r="AF306" s="38">
        <f>IF(D$13&gt;0,$C247*AF$281*24*'Input'!$F$60/D$13,0)</f>
        <v>0</v>
      </c>
      <c r="AG306" s="38">
        <f>IF(E$13&gt;0,$C247*AG$281*24*'Input'!$F$60/E$13,0)</f>
        <v>0</v>
      </c>
      <c r="AI306" s="38">
        <f>IF(C$13&gt;0,$C247*AI$281*24*'Input'!$F$60/C$13,0)</f>
        <v>0</v>
      </c>
      <c r="AJ306" s="38">
        <f>IF(D$13&gt;0,$C247*AJ$281*24*'Input'!$F$60/D$13,0)</f>
        <v>0</v>
      </c>
      <c r="AK306" s="38">
        <f>IF(E$13&gt;0,$C247*AK$281*24*'Input'!$F$60/E$13,0)</f>
        <v>0</v>
      </c>
      <c r="AL306" s="17"/>
    </row>
    <row r="307" spans="1:38">
      <c r="A307" s="4" t="s">
        <v>200</v>
      </c>
      <c r="C307" s="38">
        <f>IF(C$13&gt;0,$C248*C$281*24*'Input'!$F$60/C$13,0)</f>
        <v>0</v>
      </c>
      <c r="D307" s="38">
        <f>IF(D$13&gt;0,$C248*D$281*24*'Input'!$F$60/D$13,0)</f>
        <v>0</v>
      </c>
      <c r="E307" s="38">
        <f>IF(E$13&gt;0,$C248*E$281*24*'Input'!$F$60/E$13,0)</f>
        <v>0</v>
      </c>
      <c r="G307" s="38">
        <f>IF(C$13&gt;0,$C248*G$281*24*'Input'!$F$60/C$13,0)</f>
        <v>0</v>
      </c>
      <c r="H307" s="38">
        <f>IF(D$13&gt;0,$C248*H$281*24*'Input'!$F$60/D$13,0)</f>
        <v>0</v>
      </c>
      <c r="I307" s="38">
        <f>IF(E$13&gt;0,$C248*I$281*24*'Input'!$F$60/E$13,0)</f>
        <v>0</v>
      </c>
      <c r="K307" s="38">
        <f>IF(C$13&gt;0,$C248*K$281*24*'Input'!$F$60/C$13,0)</f>
        <v>0</v>
      </c>
      <c r="L307" s="38">
        <f>IF(D$13&gt;0,$C248*L$281*24*'Input'!$F$60/D$13,0)</f>
        <v>0</v>
      </c>
      <c r="M307" s="38">
        <f>IF(E$13&gt;0,$C248*M$281*24*'Input'!$F$60/E$13,0)</f>
        <v>0</v>
      </c>
      <c r="O307" s="38">
        <f>IF(C$13&gt;0,$C248*O$281*24*'Input'!$F$60/C$13,0)</f>
        <v>0</v>
      </c>
      <c r="P307" s="38">
        <f>IF(D$13&gt;0,$C248*P$281*24*'Input'!$F$60/D$13,0)</f>
        <v>0</v>
      </c>
      <c r="Q307" s="38">
        <f>IF(E$13&gt;0,$C248*Q$281*24*'Input'!$F$60/E$13,0)</f>
        <v>0</v>
      </c>
      <c r="S307" s="38">
        <f>IF(C$13&gt;0,$C248*S$281*24*'Input'!$F$60/C$13,0)</f>
        <v>0</v>
      </c>
      <c r="T307" s="38">
        <f>IF(D$13&gt;0,$C248*T$281*24*'Input'!$F$60/D$13,0)</f>
        <v>0</v>
      </c>
      <c r="U307" s="38">
        <f>IF(E$13&gt;0,$C248*U$281*24*'Input'!$F$60/E$13,0)</f>
        <v>0</v>
      </c>
      <c r="W307" s="38">
        <f>IF(C$13&gt;0,$C248*W$281*24*'Input'!$F$60/C$13,0)</f>
        <v>0</v>
      </c>
      <c r="X307" s="38">
        <f>IF(D$13&gt;0,$C248*X$281*24*'Input'!$F$60/D$13,0)</f>
        <v>0</v>
      </c>
      <c r="Y307" s="38">
        <f>IF(E$13&gt;0,$C248*Y$281*24*'Input'!$F$60/E$13,0)</f>
        <v>0</v>
      </c>
      <c r="AA307" s="38">
        <f>IF(C$13&gt;0,$C248*AA$281*24*'Input'!$F$60/C$13,0)</f>
        <v>0</v>
      </c>
      <c r="AB307" s="38">
        <f>IF(D$13&gt;0,$C248*AB$281*24*'Input'!$F$60/D$13,0)</f>
        <v>0</v>
      </c>
      <c r="AC307" s="38">
        <f>IF(E$13&gt;0,$C248*AC$281*24*'Input'!$F$60/E$13,0)</f>
        <v>0</v>
      </c>
      <c r="AE307" s="38">
        <f>IF(C$13&gt;0,$C248*AE$281*24*'Input'!$F$60/C$13,0)</f>
        <v>0</v>
      </c>
      <c r="AF307" s="38">
        <f>IF(D$13&gt;0,$C248*AF$281*24*'Input'!$F$60/D$13,0)</f>
        <v>0</v>
      </c>
      <c r="AG307" s="38">
        <f>IF(E$13&gt;0,$C248*AG$281*24*'Input'!$F$60/E$13,0)</f>
        <v>0</v>
      </c>
      <c r="AI307" s="38">
        <f>IF(C$13&gt;0,$C248*AI$281*24*'Input'!$F$60/C$13,0)</f>
        <v>0</v>
      </c>
      <c r="AJ307" s="38">
        <f>IF(D$13&gt;0,$C248*AJ$281*24*'Input'!$F$60/D$13,0)</f>
        <v>0</v>
      </c>
      <c r="AK307" s="38">
        <f>IF(E$13&gt;0,$C248*AK$281*24*'Input'!$F$60/E$13,0)</f>
        <v>0</v>
      </c>
      <c r="AL307" s="17"/>
    </row>
    <row r="308" spans="1:38">
      <c r="A308" s="4" t="s">
        <v>203</v>
      </c>
      <c r="C308" s="38">
        <f>IF(C$13&gt;0,$C249*C$281*24*'Input'!$F$60/C$13,0)</f>
        <v>0</v>
      </c>
      <c r="D308" s="38">
        <f>IF(D$13&gt;0,$C249*D$281*24*'Input'!$F$60/D$13,0)</f>
        <v>0</v>
      </c>
      <c r="E308" s="38">
        <f>IF(E$13&gt;0,$C249*E$281*24*'Input'!$F$60/E$13,0)</f>
        <v>0</v>
      </c>
      <c r="G308" s="38">
        <f>IF(C$13&gt;0,$C249*G$281*24*'Input'!$F$60/C$13,0)</f>
        <v>0</v>
      </c>
      <c r="H308" s="38">
        <f>IF(D$13&gt;0,$C249*H$281*24*'Input'!$F$60/D$13,0)</f>
        <v>0</v>
      </c>
      <c r="I308" s="38">
        <f>IF(E$13&gt;0,$C249*I$281*24*'Input'!$F$60/E$13,0)</f>
        <v>0</v>
      </c>
      <c r="K308" s="38">
        <f>IF(C$13&gt;0,$C249*K$281*24*'Input'!$F$60/C$13,0)</f>
        <v>0</v>
      </c>
      <c r="L308" s="38">
        <f>IF(D$13&gt;0,$C249*L$281*24*'Input'!$F$60/D$13,0)</f>
        <v>0</v>
      </c>
      <c r="M308" s="38">
        <f>IF(E$13&gt;0,$C249*M$281*24*'Input'!$F$60/E$13,0)</f>
        <v>0</v>
      </c>
      <c r="O308" s="38">
        <f>IF(C$13&gt;0,$C249*O$281*24*'Input'!$F$60/C$13,0)</f>
        <v>0</v>
      </c>
      <c r="P308" s="38">
        <f>IF(D$13&gt;0,$C249*P$281*24*'Input'!$F$60/D$13,0)</f>
        <v>0</v>
      </c>
      <c r="Q308" s="38">
        <f>IF(E$13&gt;0,$C249*Q$281*24*'Input'!$F$60/E$13,0)</f>
        <v>0</v>
      </c>
      <c r="S308" s="38">
        <f>IF(C$13&gt;0,$C249*S$281*24*'Input'!$F$60/C$13,0)</f>
        <v>0</v>
      </c>
      <c r="T308" s="38">
        <f>IF(D$13&gt;0,$C249*T$281*24*'Input'!$F$60/D$13,0)</f>
        <v>0</v>
      </c>
      <c r="U308" s="38">
        <f>IF(E$13&gt;0,$C249*U$281*24*'Input'!$F$60/E$13,0)</f>
        <v>0</v>
      </c>
      <c r="W308" s="38">
        <f>IF(C$13&gt;0,$C249*W$281*24*'Input'!$F$60/C$13,0)</f>
        <v>0</v>
      </c>
      <c r="X308" s="38">
        <f>IF(D$13&gt;0,$C249*X$281*24*'Input'!$F$60/D$13,0)</f>
        <v>0</v>
      </c>
      <c r="Y308" s="38">
        <f>IF(E$13&gt;0,$C249*Y$281*24*'Input'!$F$60/E$13,0)</f>
        <v>0</v>
      </c>
      <c r="AA308" s="38">
        <f>IF(C$13&gt;0,$C249*AA$281*24*'Input'!$F$60/C$13,0)</f>
        <v>0</v>
      </c>
      <c r="AB308" s="38">
        <f>IF(D$13&gt;0,$C249*AB$281*24*'Input'!$F$60/D$13,0)</f>
        <v>0</v>
      </c>
      <c r="AC308" s="38">
        <f>IF(E$13&gt;0,$C249*AC$281*24*'Input'!$F$60/E$13,0)</f>
        <v>0</v>
      </c>
      <c r="AE308" s="38">
        <f>IF(C$13&gt;0,$C249*AE$281*24*'Input'!$F$60/C$13,0)</f>
        <v>0</v>
      </c>
      <c r="AF308" s="38">
        <f>IF(D$13&gt;0,$C249*AF$281*24*'Input'!$F$60/D$13,0)</f>
        <v>0</v>
      </c>
      <c r="AG308" s="38">
        <f>IF(E$13&gt;0,$C249*AG$281*24*'Input'!$F$60/E$13,0)</f>
        <v>0</v>
      </c>
      <c r="AI308" s="38">
        <f>IF(C$13&gt;0,$C249*AI$281*24*'Input'!$F$60/C$13,0)</f>
        <v>0</v>
      </c>
      <c r="AJ308" s="38">
        <f>IF(D$13&gt;0,$C249*AJ$281*24*'Input'!$F$60/D$13,0)</f>
        <v>0</v>
      </c>
      <c r="AK308" s="38">
        <f>IF(E$13&gt;0,$C249*AK$281*24*'Input'!$F$60/E$13,0)</f>
        <v>0</v>
      </c>
      <c r="AL308" s="17"/>
    </row>
    <row r="309" spans="1:38">
      <c r="A309" s="4" t="s">
        <v>204</v>
      </c>
      <c r="C309" s="38">
        <f>IF(C$13&gt;0,$C250*C$281*24*'Input'!$F$60/C$13,0)</f>
        <v>0</v>
      </c>
      <c r="D309" s="38">
        <f>IF(D$13&gt;0,$C250*D$281*24*'Input'!$F$60/D$13,0)</f>
        <v>0</v>
      </c>
      <c r="E309" s="38">
        <f>IF(E$13&gt;0,$C250*E$281*24*'Input'!$F$60/E$13,0)</f>
        <v>0</v>
      </c>
      <c r="G309" s="38">
        <f>IF(C$13&gt;0,$C250*G$281*24*'Input'!$F$60/C$13,0)</f>
        <v>0</v>
      </c>
      <c r="H309" s="38">
        <f>IF(D$13&gt;0,$C250*H$281*24*'Input'!$F$60/D$13,0)</f>
        <v>0</v>
      </c>
      <c r="I309" s="38">
        <f>IF(E$13&gt;0,$C250*I$281*24*'Input'!$F$60/E$13,0)</f>
        <v>0</v>
      </c>
      <c r="K309" s="38">
        <f>IF(C$13&gt;0,$C250*K$281*24*'Input'!$F$60/C$13,0)</f>
        <v>0</v>
      </c>
      <c r="L309" s="38">
        <f>IF(D$13&gt;0,$C250*L$281*24*'Input'!$F$60/D$13,0)</f>
        <v>0</v>
      </c>
      <c r="M309" s="38">
        <f>IF(E$13&gt;0,$C250*M$281*24*'Input'!$F$60/E$13,0)</f>
        <v>0</v>
      </c>
      <c r="O309" s="38">
        <f>IF(C$13&gt;0,$C250*O$281*24*'Input'!$F$60/C$13,0)</f>
        <v>0</v>
      </c>
      <c r="P309" s="38">
        <f>IF(D$13&gt;0,$C250*P$281*24*'Input'!$F$60/D$13,0)</f>
        <v>0</v>
      </c>
      <c r="Q309" s="38">
        <f>IF(E$13&gt;0,$C250*Q$281*24*'Input'!$F$60/E$13,0)</f>
        <v>0</v>
      </c>
      <c r="S309" s="38">
        <f>IF(C$13&gt;0,$C250*S$281*24*'Input'!$F$60/C$13,0)</f>
        <v>0</v>
      </c>
      <c r="T309" s="38">
        <f>IF(D$13&gt;0,$C250*T$281*24*'Input'!$F$60/D$13,0)</f>
        <v>0</v>
      </c>
      <c r="U309" s="38">
        <f>IF(E$13&gt;0,$C250*U$281*24*'Input'!$F$60/E$13,0)</f>
        <v>0</v>
      </c>
      <c r="W309" s="38">
        <f>IF(C$13&gt;0,$C250*W$281*24*'Input'!$F$60/C$13,0)</f>
        <v>0</v>
      </c>
      <c r="X309" s="38">
        <f>IF(D$13&gt;0,$C250*X$281*24*'Input'!$F$60/D$13,0)</f>
        <v>0</v>
      </c>
      <c r="Y309" s="38">
        <f>IF(E$13&gt;0,$C250*Y$281*24*'Input'!$F$60/E$13,0)</f>
        <v>0</v>
      </c>
      <c r="AA309" s="38">
        <f>IF(C$13&gt;0,$C250*AA$281*24*'Input'!$F$60/C$13,0)</f>
        <v>0</v>
      </c>
      <c r="AB309" s="38">
        <f>IF(D$13&gt;0,$C250*AB$281*24*'Input'!$F$60/D$13,0)</f>
        <v>0</v>
      </c>
      <c r="AC309" s="38">
        <f>IF(E$13&gt;0,$C250*AC$281*24*'Input'!$F$60/E$13,0)</f>
        <v>0</v>
      </c>
      <c r="AE309" s="38">
        <f>IF(C$13&gt;0,$C250*AE$281*24*'Input'!$F$60/C$13,0)</f>
        <v>0</v>
      </c>
      <c r="AF309" s="38">
        <f>IF(D$13&gt;0,$C250*AF$281*24*'Input'!$F$60/D$13,0)</f>
        <v>0</v>
      </c>
      <c r="AG309" s="38">
        <f>IF(E$13&gt;0,$C250*AG$281*24*'Input'!$F$60/E$13,0)</f>
        <v>0</v>
      </c>
      <c r="AI309" s="38">
        <f>IF(C$13&gt;0,$C250*AI$281*24*'Input'!$F$60/C$13,0)</f>
        <v>0</v>
      </c>
      <c r="AJ309" s="38">
        <f>IF(D$13&gt;0,$C250*AJ$281*24*'Input'!$F$60/D$13,0)</f>
        <v>0</v>
      </c>
      <c r="AK309" s="38">
        <f>IF(E$13&gt;0,$C250*AK$281*24*'Input'!$F$60/E$13,0)</f>
        <v>0</v>
      </c>
      <c r="AL309" s="17"/>
    </row>
    <row r="310" spans="1:38">
      <c r="A310" s="4" t="s">
        <v>214</v>
      </c>
      <c r="C310" s="38">
        <f>IF(C$13&gt;0,$C251*C$281*24*'Input'!$F$60/C$13,0)</f>
        <v>0</v>
      </c>
      <c r="D310" s="38">
        <f>IF(D$13&gt;0,$C251*D$281*24*'Input'!$F$60/D$13,0)</f>
        <v>0</v>
      </c>
      <c r="E310" s="38">
        <f>IF(E$13&gt;0,$C251*E$281*24*'Input'!$F$60/E$13,0)</f>
        <v>0</v>
      </c>
      <c r="G310" s="38">
        <f>IF(C$13&gt;0,$C251*G$281*24*'Input'!$F$60/C$13,0)</f>
        <v>0</v>
      </c>
      <c r="H310" s="38">
        <f>IF(D$13&gt;0,$C251*H$281*24*'Input'!$F$60/D$13,0)</f>
        <v>0</v>
      </c>
      <c r="I310" s="38">
        <f>IF(E$13&gt;0,$C251*I$281*24*'Input'!$F$60/E$13,0)</f>
        <v>0</v>
      </c>
      <c r="K310" s="38">
        <f>IF(C$13&gt;0,$C251*K$281*24*'Input'!$F$60/C$13,0)</f>
        <v>0</v>
      </c>
      <c r="L310" s="38">
        <f>IF(D$13&gt;0,$C251*L$281*24*'Input'!$F$60/D$13,0)</f>
        <v>0</v>
      </c>
      <c r="M310" s="38">
        <f>IF(E$13&gt;0,$C251*M$281*24*'Input'!$F$60/E$13,0)</f>
        <v>0</v>
      </c>
      <c r="O310" s="38">
        <f>IF(C$13&gt;0,$C251*O$281*24*'Input'!$F$60/C$13,0)</f>
        <v>0</v>
      </c>
      <c r="P310" s="38">
        <f>IF(D$13&gt;0,$C251*P$281*24*'Input'!$F$60/D$13,0)</f>
        <v>0</v>
      </c>
      <c r="Q310" s="38">
        <f>IF(E$13&gt;0,$C251*Q$281*24*'Input'!$F$60/E$13,0)</f>
        <v>0</v>
      </c>
      <c r="S310" s="38">
        <f>IF(C$13&gt;0,$C251*S$281*24*'Input'!$F$60/C$13,0)</f>
        <v>0</v>
      </c>
      <c r="T310" s="38">
        <f>IF(D$13&gt;0,$C251*T$281*24*'Input'!$F$60/D$13,0)</f>
        <v>0</v>
      </c>
      <c r="U310" s="38">
        <f>IF(E$13&gt;0,$C251*U$281*24*'Input'!$F$60/E$13,0)</f>
        <v>0</v>
      </c>
      <c r="W310" s="38">
        <f>IF(C$13&gt;0,$C251*W$281*24*'Input'!$F$60/C$13,0)</f>
        <v>0</v>
      </c>
      <c r="X310" s="38">
        <f>IF(D$13&gt;0,$C251*X$281*24*'Input'!$F$60/D$13,0)</f>
        <v>0</v>
      </c>
      <c r="Y310" s="38">
        <f>IF(E$13&gt;0,$C251*Y$281*24*'Input'!$F$60/E$13,0)</f>
        <v>0</v>
      </c>
      <c r="AA310" s="38">
        <f>IF(C$13&gt;0,$C251*AA$281*24*'Input'!$F$60/C$13,0)</f>
        <v>0</v>
      </c>
      <c r="AB310" s="38">
        <f>IF(D$13&gt;0,$C251*AB$281*24*'Input'!$F$60/D$13,0)</f>
        <v>0</v>
      </c>
      <c r="AC310" s="38">
        <f>IF(E$13&gt;0,$C251*AC$281*24*'Input'!$F$60/E$13,0)</f>
        <v>0</v>
      </c>
      <c r="AE310" s="38">
        <f>IF(C$13&gt;0,$C251*AE$281*24*'Input'!$F$60/C$13,0)</f>
        <v>0</v>
      </c>
      <c r="AF310" s="38">
        <f>IF(D$13&gt;0,$C251*AF$281*24*'Input'!$F$60/D$13,0)</f>
        <v>0</v>
      </c>
      <c r="AG310" s="38">
        <f>IF(E$13&gt;0,$C251*AG$281*24*'Input'!$F$60/E$13,0)</f>
        <v>0</v>
      </c>
      <c r="AI310" s="38">
        <f>IF(C$13&gt;0,$C251*AI$281*24*'Input'!$F$60/C$13,0)</f>
        <v>0</v>
      </c>
      <c r="AJ310" s="38">
        <f>IF(D$13&gt;0,$C251*AJ$281*24*'Input'!$F$60/D$13,0)</f>
        <v>0</v>
      </c>
      <c r="AK310" s="38">
        <f>IF(E$13&gt;0,$C251*AK$281*24*'Input'!$F$60/E$13,0)</f>
        <v>0</v>
      </c>
      <c r="AL310" s="17"/>
    </row>
    <row r="311" spans="1:38">
      <c r="A311" s="4" t="s">
        <v>215</v>
      </c>
      <c r="C311" s="38">
        <f>IF(C$13&gt;0,$C252*C$281*24*'Input'!$F$60/C$13,0)</f>
        <v>0</v>
      </c>
      <c r="D311" s="38">
        <f>IF(D$13&gt;0,$C252*D$281*24*'Input'!$F$60/D$13,0)</f>
        <v>0</v>
      </c>
      <c r="E311" s="38">
        <f>IF(E$13&gt;0,$C252*E$281*24*'Input'!$F$60/E$13,0)</f>
        <v>0</v>
      </c>
      <c r="G311" s="38">
        <f>IF(C$13&gt;0,$C252*G$281*24*'Input'!$F$60/C$13,0)</f>
        <v>0</v>
      </c>
      <c r="H311" s="38">
        <f>IF(D$13&gt;0,$C252*H$281*24*'Input'!$F$60/D$13,0)</f>
        <v>0</v>
      </c>
      <c r="I311" s="38">
        <f>IF(E$13&gt;0,$C252*I$281*24*'Input'!$F$60/E$13,0)</f>
        <v>0</v>
      </c>
      <c r="K311" s="38">
        <f>IF(C$13&gt;0,$C252*K$281*24*'Input'!$F$60/C$13,0)</f>
        <v>0</v>
      </c>
      <c r="L311" s="38">
        <f>IF(D$13&gt;0,$C252*L$281*24*'Input'!$F$60/D$13,0)</f>
        <v>0</v>
      </c>
      <c r="M311" s="38">
        <f>IF(E$13&gt;0,$C252*M$281*24*'Input'!$F$60/E$13,0)</f>
        <v>0</v>
      </c>
      <c r="O311" s="38">
        <f>IF(C$13&gt;0,$C252*O$281*24*'Input'!$F$60/C$13,0)</f>
        <v>0</v>
      </c>
      <c r="P311" s="38">
        <f>IF(D$13&gt;0,$C252*P$281*24*'Input'!$F$60/D$13,0)</f>
        <v>0</v>
      </c>
      <c r="Q311" s="38">
        <f>IF(E$13&gt;0,$C252*Q$281*24*'Input'!$F$60/E$13,0)</f>
        <v>0</v>
      </c>
      <c r="S311" s="38">
        <f>IF(C$13&gt;0,$C252*S$281*24*'Input'!$F$60/C$13,0)</f>
        <v>0</v>
      </c>
      <c r="T311" s="38">
        <f>IF(D$13&gt;0,$C252*T$281*24*'Input'!$F$60/D$13,0)</f>
        <v>0</v>
      </c>
      <c r="U311" s="38">
        <f>IF(E$13&gt;0,$C252*U$281*24*'Input'!$F$60/E$13,0)</f>
        <v>0</v>
      </c>
      <c r="W311" s="38">
        <f>IF(C$13&gt;0,$C252*W$281*24*'Input'!$F$60/C$13,0)</f>
        <v>0</v>
      </c>
      <c r="X311" s="38">
        <f>IF(D$13&gt;0,$C252*X$281*24*'Input'!$F$60/D$13,0)</f>
        <v>0</v>
      </c>
      <c r="Y311" s="38">
        <f>IF(E$13&gt;0,$C252*Y$281*24*'Input'!$F$60/E$13,0)</f>
        <v>0</v>
      </c>
      <c r="AA311" s="38">
        <f>IF(C$13&gt;0,$C252*AA$281*24*'Input'!$F$60/C$13,0)</f>
        <v>0</v>
      </c>
      <c r="AB311" s="38">
        <f>IF(D$13&gt;0,$C252*AB$281*24*'Input'!$F$60/D$13,0)</f>
        <v>0</v>
      </c>
      <c r="AC311" s="38">
        <f>IF(E$13&gt;0,$C252*AC$281*24*'Input'!$F$60/E$13,0)</f>
        <v>0</v>
      </c>
      <c r="AE311" s="38">
        <f>IF(C$13&gt;0,$C252*AE$281*24*'Input'!$F$60/C$13,0)</f>
        <v>0</v>
      </c>
      <c r="AF311" s="38">
        <f>IF(D$13&gt;0,$C252*AF$281*24*'Input'!$F$60/D$13,0)</f>
        <v>0</v>
      </c>
      <c r="AG311" s="38">
        <f>IF(E$13&gt;0,$C252*AG$281*24*'Input'!$F$60/E$13,0)</f>
        <v>0</v>
      </c>
      <c r="AI311" s="38">
        <f>IF(C$13&gt;0,$C252*AI$281*24*'Input'!$F$60/C$13,0)</f>
        <v>0</v>
      </c>
      <c r="AJ311" s="38">
        <f>IF(D$13&gt;0,$C252*AJ$281*24*'Input'!$F$60/D$13,0)</f>
        <v>0</v>
      </c>
      <c r="AK311" s="38">
        <f>IF(E$13&gt;0,$C252*AK$281*24*'Input'!$F$60/E$13,0)</f>
        <v>0</v>
      </c>
      <c r="AL311" s="17"/>
    </row>
    <row r="313" spans="1:38" ht="21" customHeight="1">
      <c r="A313" s="1" t="s">
        <v>667</v>
      </c>
    </row>
    <row r="314" spans="1:38">
      <c r="A314" s="3" t="s">
        <v>383</v>
      </c>
    </row>
    <row r="315" spans="1:38">
      <c r="A315" s="33" t="s">
        <v>668</v>
      </c>
    </row>
    <row r="316" spans="1:38">
      <c r="A316" s="3" t="s">
        <v>669</v>
      </c>
    </row>
    <row r="318" spans="1:38">
      <c r="B318" s="29" t="s">
        <v>153</v>
      </c>
      <c r="C318" s="15" t="s">
        <v>351</v>
      </c>
      <c r="D318" s="15" t="s">
        <v>352</v>
      </c>
      <c r="E318" s="15" t="s">
        <v>353</v>
      </c>
      <c r="F318" s="29" t="s">
        <v>154</v>
      </c>
      <c r="G318" s="15" t="s">
        <v>351</v>
      </c>
      <c r="H318" s="15" t="s">
        <v>352</v>
      </c>
      <c r="I318" s="15" t="s">
        <v>353</v>
      </c>
      <c r="J318" s="29" t="s">
        <v>155</v>
      </c>
      <c r="K318" s="15" t="s">
        <v>351</v>
      </c>
      <c r="L318" s="15" t="s">
        <v>352</v>
      </c>
      <c r="M318" s="15" t="s">
        <v>353</v>
      </c>
      <c r="N318" s="29" t="s">
        <v>156</v>
      </c>
      <c r="O318" s="15" t="s">
        <v>351</v>
      </c>
      <c r="P318" s="15" t="s">
        <v>352</v>
      </c>
      <c r="Q318" s="15" t="s">
        <v>353</v>
      </c>
      <c r="R318" s="29" t="s">
        <v>157</v>
      </c>
      <c r="S318" s="15" t="s">
        <v>351</v>
      </c>
      <c r="T318" s="15" t="s">
        <v>352</v>
      </c>
      <c r="U318" s="15" t="s">
        <v>353</v>
      </c>
      <c r="V318" s="29" t="s">
        <v>162</v>
      </c>
      <c r="W318" s="15" t="s">
        <v>351</v>
      </c>
      <c r="X318" s="15" t="s">
        <v>352</v>
      </c>
      <c r="Y318" s="15" t="s">
        <v>353</v>
      </c>
      <c r="Z318" s="29" t="s">
        <v>158</v>
      </c>
      <c r="AA318" s="15" t="s">
        <v>351</v>
      </c>
      <c r="AB318" s="15" t="s">
        <v>352</v>
      </c>
      <c r="AC318" s="15" t="s">
        <v>353</v>
      </c>
      <c r="AD318" s="29" t="s">
        <v>159</v>
      </c>
      <c r="AE318" s="15" t="s">
        <v>351</v>
      </c>
      <c r="AF318" s="15" t="s">
        <v>352</v>
      </c>
      <c r="AG318" s="15" t="s">
        <v>353</v>
      </c>
      <c r="AH318" s="29" t="s">
        <v>160</v>
      </c>
      <c r="AI318" s="15" t="s">
        <v>351</v>
      </c>
      <c r="AJ318" s="15" t="s">
        <v>352</v>
      </c>
      <c r="AK318" s="15" t="s">
        <v>353</v>
      </c>
    </row>
    <row r="319" spans="1:38">
      <c r="A319" s="4" t="s">
        <v>185</v>
      </c>
      <c r="C319" s="39">
        <f>C$292</f>
        <v>0</v>
      </c>
      <c r="D319" s="39">
        <f>D$292</f>
        <v>0</v>
      </c>
      <c r="E319" s="39">
        <f>E$292</f>
        <v>0</v>
      </c>
      <c r="G319" s="39">
        <f>G$292</f>
        <v>0</v>
      </c>
      <c r="H319" s="39">
        <f>H$292</f>
        <v>0</v>
      </c>
      <c r="I319" s="39">
        <f>I$292</f>
        <v>0</v>
      </c>
      <c r="K319" s="39">
        <f>K$292</f>
        <v>0</v>
      </c>
      <c r="L319" s="39">
        <f>L$292</f>
        <v>0</v>
      </c>
      <c r="M319" s="39">
        <f>M$292</f>
        <v>0</v>
      </c>
      <c r="O319" s="39">
        <f>O$292</f>
        <v>0</v>
      </c>
      <c r="P319" s="39">
        <f>P$292</f>
        <v>0</v>
      </c>
      <c r="Q319" s="39">
        <f>Q$292</f>
        <v>0</v>
      </c>
      <c r="S319" s="39">
        <f>S$292</f>
        <v>0</v>
      </c>
      <c r="T319" s="39">
        <f>T$292</f>
        <v>0</v>
      </c>
      <c r="U319" s="39">
        <f>U$292</f>
        <v>0</v>
      </c>
      <c r="W319" s="39">
        <f>W$292</f>
        <v>0</v>
      </c>
      <c r="X319" s="39">
        <f>X$292</f>
        <v>0</v>
      </c>
      <c r="Y319" s="39">
        <f>Y$292</f>
        <v>0</v>
      </c>
      <c r="AA319" s="39">
        <f>AA$292</f>
        <v>0</v>
      </c>
      <c r="AB319" s="39">
        <f>AB$292</f>
        <v>0</v>
      </c>
      <c r="AC319" s="39">
        <f>AC$292</f>
        <v>0</v>
      </c>
      <c r="AE319" s="39">
        <f>AE$292</f>
        <v>0</v>
      </c>
      <c r="AF319" s="39">
        <f>AF$292</f>
        <v>0</v>
      </c>
      <c r="AG319" s="39">
        <f>AG$292</f>
        <v>0</v>
      </c>
      <c r="AI319" s="39">
        <f>AI$292</f>
        <v>0</v>
      </c>
      <c r="AJ319" s="39">
        <f>AJ$292</f>
        <v>0</v>
      </c>
      <c r="AK319" s="39">
        <f>AK$292</f>
        <v>0</v>
      </c>
      <c r="AL319" s="17"/>
    </row>
    <row r="320" spans="1:38">
      <c r="A320" s="4" t="s">
        <v>187</v>
      </c>
      <c r="C320" s="39">
        <f>C$295</f>
        <v>0</v>
      </c>
      <c r="D320" s="39">
        <f>D$295</f>
        <v>0</v>
      </c>
      <c r="E320" s="39">
        <f>E$295</f>
        <v>0</v>
      </c>
      <c r="G320" s="39">
        <f>G$295</f>
        <v>0</v>
      </c>
      <c r="H320" s="39">
        <f>H$295</f>
        <v>0</v>
      </c>
      <c r="I320" s="39">
        <f>I$295</f>
        <v>0</v>
      </c>
      <c r="K320" s="39">
        <f>K$295</f>
        <v>0</v>
      </c>
      <c r="L320" s="39">
        <f>L$295</f>
        <v>0</v>
      </c>
      <c r="M320" s="39">
        <f>M$295</f>
        <v>0</v>
      </c>
      <c r="O320" s="39">
        <f>O$295</f>
        <v>0</v>
      </c>
      <c r="P320" s="39">
        <f>P$295</f>
        <v>0</v>
      </c>
      <c r="Q320" s="39">
        <f>Q$295</f>
        <v>0</v>
      </c>
      <c r="S320" s="39">
        <f>S$295</f>
        <v>0</v>
      </c>
      <c r="T320" s="39">
        <f>T$295</f>
        <v>0</v>
      </c>
      <c r="U320" s="39">
        <f>U$295</f>
        <v>0</v>
      </c>
      <c r="W320" s="39">
        <f>W$295</f>
        <v>0</v>
      </c>
      <c r="X320" s="39">
        <f>X$295</f>
        <v>0</v>
      </c>
      <c r="Y320" s="39">
        <f>Y$295</f>
        <v>0</v>
      </c>
      <c r="AA320" s="39">
        <f>AA$295</f>
        <v>0</v>
      </c>
      <c r="AB320" s="39">
        <f>AB$295</f>
        <v>0</v>
      </c>
      <c r="AC320" s="39">
        <f>AC$295</f>
        <v>0</v>
      </c>
      <c r="AE320" s="39">
        <f>AE$295</f>
        <v>0</v>
      </c>
      <c r="AF320" s="39">
        <f>AF$295</f>
        <v>0</v>
      </c>
      <c r="AG320" s="39">
        <f>AG$295</f>
        <v>0</v>
      </c>
      <c r="AI320" s="39">
        <f>AI$295</f>
        <v>0</v>
      </c>
      <c r="AJ320" s="39">
        <f>AJ$295</f>
        <v>0</v>
      </c>
      <c r="AK320" s="39">
        <f>AK$295</f>
        <v>0</v>
      </c>
      <c r="AL320" s="17"/>
    </row>
    <row r="322" spans="1:4" ht="21" customHeight="1">
      <c r="A322" s="1" t="s">
        <v>670</v>
      </c>
    </row>
    <row r="323" spans="1:4">
      <c r="A323" s="3" t="s">
        <v>383</v>
      </c>
    </row>
    <row r="324" spans="1:4">
      <c r="A324" s="33" t="s">
        <v>610</v>
      </c>
    </row>
    <row r="325" spans="1:4">
      <c r="A325" s="3" t="s">
        <v>669</v>
      </c>
    </row>
    <row r="327" spans="1:4">
      <c r="B327" s="15" t="s">
        <v>671</v>
      </c>
    </row>
    <row r="328" spans="1:4">
      <c r="A328" s="4" t="s">
        <v>185</v>
      </c>
      <c r="B328" s="43">
        <f>B$128</f>
        <v>0</v>
      </c>
      <c r="C328" s="17"/>
    </row>
    <row r="329" spans="1:4">
      <c r="A329" s="4" t="s">
        <v>187</v>
      </c>
      <c r="B329" s="43">
        <f>B$131</f>
        <v>0</v>
      </c>
      <c r="C329" s="17"/>
    </row>
    <row r="331" spans="1:4" ht="21" customHeight="1">
      <c r="A331" s="1" t="s">
        <v>672</v>
      </c>
    </row>
    <row r="332" spans="1:4">
      <c r="A332" s="3" t="s">
        <v>383</v>
      </c>
    </row>
    <row r="333" spans="1:4">
      <c r="A333" s="33" t="s">
        <v>673</v>
      </c>
    </row>
    <row r="334" spans="1:4">
      <c r="A334" s="3" t="s">
        <v>669</v>
      </c>
    </row>
    <row r="336" spans="1:4">
      <c r="B336" s="15" t="s">
        <v>351</v>
      </c>
      <c r="C336" s="15" t="s">
        <v>352</v>
      </c>
      <c r="D336" s="15" t="s">
        <v>353</v>
      </c>
    </row>
    <row r="337" spans="1:11">
      <c r="A337" s="4" t="s">
        <v>185</v>
      </c>
      <c r="B337" s="40">
        <f>B$43</f>
        <v>0</v>
      </c>
      <c r="C337" s="40">
        <f>C$43</f>
        <v>0</v>
      </c>
      <c r="D337" s="40">
        <f>D$43</f>
        <v>0</v>
      </c>
      <c r="E337" s="17"/>
    </row>
    <row r="338" spans="1:11">
      <c r="A338" s="4" t="s">
        <v>187</v>
      </c>
      <c r="B338" s="40">
        <f>B$46</f>
        <v>0</v>
      </c>
      <c r="C338" s="40">
        <f>C$46</f>
        <v>0</v>
      </c>
      <c r="D338" s="40">
        <f>D$46</f>
        <v>0</v>
      </c>
      <c r="E338" s="17"/>
    </row>
    <row r="340" spans="1:11" ht="21" customHeight="1">
      <c r="A340" s="1" t="s">
        <v>674</v>
      </c>
    </row>
    <row r="341" spans="1:11">
      <c r="A341" s="3" t="s">
        <v>383</v>
      </c>
    </row>
    <row r="342" spans="1:11">
      <c r="A342" s="33" t="s">
        <v>675</v>
      </c>
    </row>
    <row r="343" spans="1:11">
      <c r="A343" s="33" t="s">
        <v>676</v>
      </c>
    </row>
    <row r="344" spans="1:11">
      <c r="A344" s="3" t="s">
        <v>396</v>
      </c>
    </row>
    <row r="346" spans="1:11">
      <c r="B346" s="15" t="s">
        <v>153</v>
      </c>
      <c r="C346" s="15" t="s">
        <v>154</v>
      </c>
      <c r="D346" s="15" t="s">
        <v>155</v>
      </c>
      <c r="E346" s="15" t="s">
        <v>156</v>
      </c>
      <c r="F346" s="15" t="s">
        <v>157</v>
      </c>
      <c r="G346" s="15" t="s">
        <v>162</v>
      </c>
      <c r="H346" s="15" t="s">
        <v>158</v>
      </c>
      <c r="I346" s="15" t="s">
        <v>159</v>
      </c>
      <c r="J346" s="15" t="s">
        <v>160</v>
      </c>
    </row>
    <row r="347" spans="1:11">
      <c r="A347" s="4" t="s">
        <v>185</v>
      </c>
      <c r="B347" s="38">
        <f>SUMPRODUCT($C319:$E319,$B337:$D337)</f>
        <v>0</v>
      </c>
      <c r="C347" s="38">
        <f>SUMPRODUCT($G319:$I319,$B337:$D337)</f>
        <v>0</v>
      </c>
      <c r="D347" s="38">
        <f>SUMPRODUCT($K319:$M319,$B337:$D337)</f>
        <v>0</v>
      </c>
      <c r="E347" s="38">
        <f>SUMPRODUCT($O319:$Q319,$B337:$D337)</f>
        <v>0</v>
      </c>
      <c r="F347" s="38">
        <f>SUMPRODUCT($S319:$U319,$B337:$D337)</f>
        <v>0</v>
      </c>
      <c r="G347" s="38">
        <f>SUMPRODUCT($W319:$Y319,$B337:$D337)</f>
        <v>0</v>
      </c>
      <c r="H347" s="38">
        <f>SUMPRODUCT($AA319:$AC319,$B337:$D337)</f>
        <v>0</v>
      </c>
      <c r="I347" s="38">
        <f>SUMPRODUCT($AE319:$AG319,$B337:$D337)</f>
        <v>0</v>
      </c>
      <c r="J347" s="38">
        <f>SUMPRODUCT($AI319:$AK319,$B337:$D337)</f>
        <v>0</v>
      </c>
      <c r="K347" s="17"/>
    </row>
    <row r="348" spans="1:11">
      <c r="A348" s="4" t="s">
        <v>187</v>
      </c>
      <c r="B348" s="38">
        <f>SUMPRODUCT($C320:$E320,$B338:$D338)</f>
        <v>0</v>
      </c>
      <c r="C348" s="38">
        <f>SUMPRODUCT($G320:$I320,$B338:$D338)</f>
        <v>0</v>
      </c>
      <c r="D348" s="38">
        <f>SUMPRODUCT($K320:$M320,$B338:$D338)</f>
        <v>0</v>
      </c>
      <c r="E348" s="38">
        <f>SUMPRODUCT($O320:$Q320,$B338:$D338)</f>
        <v>0</v>
      </c>
      <c r="F348" s="38">
        <f>SUMPRODUCT($S320:$U320,$B338:$D338)</f>
        <v>0</v>
      </c>
      <c r="G348" s="38">
        <f>SUMPRODUCT($W320:$Y320,$B338:$D338)</f>
        <v>0</v>
      </c>
      <c r="H348" s="38">
        <f>SUMPRODUCT($AA320:$AC320,$B338:$D338)</f>
        <v>0</v>
      </c>
      <c r="I348" s="38">
        <f>SUMPRODUCT($AE320:$AG320,$B338:$D338)</f>
        <v>0</v>
      </c>
      <c r="J348" s="38">
        <f>SUMPRODUCT($AI320:$AK320,$B338:$D338)</f>
        <v>0</v>
      </c>
      <c r="K348" s="17"/>
    </row>
    <row r="350" spans="1:11" ht="21" customHeight="1">
      <c r="A350" s="1" t="s">
        <v>677</v>
      </c>
    </row>
    <row r="351" spans="1:11">
      <c r="A351" s="3" t="s">
        <v>383</v>
      </c>
    </row>
    <row r="352" spans="1:11">
      <c r="A352" s="33" t="s">
        <v>610</v>
      </c>
    </row>
    <row r="353" spans="1:38">
      <c r="A353" s="3" t="s">
        <v>669</v>
      </c>
    </row>
    <row r="355" spans="1:38">
      <c r="B355" s="15" t="s">
        <v>678</v>
      </c>
    </row>
    <row r="356" spans="1:38">
      <c r="A356" s="4" t="s">
        <v>186</v>
      </c>
      <c r="B356" s="43">
        <f>B$129</f>
        <v>0</v>
      </c>
      <c r="C356" s="17"/>
    </row>
    <row r="357" spans="1:38">
      <c r="A357" s="4" t="s">
        <v>188</v>
      </c>
      <c r="B357" s="43">
        <f>B$132</f>
        <v>0</v>
      </c>
      <c r="C357" s="17"/>
    </row>
    <row r="359" spans="1:38" ht="21" customHeight="1">
      <c r="A359" s="1" t="s">
        <v>679</v>
      </c>
    </row>
    <row r="360" spans="1:38">
      <c r="A360" s="3" t="s">
        <v>383</v>
      </c>
    </row>
    <row r="361" spans="1:38">
      <c r="A361" s="33" t="s">
        <v>668</v>
      </c>
    </row>
    <row r="362" spans="1:38">
      <c r="A362" s="3" t="s">
        <v>669</v>
      </c>
    </row>
    <row r="364" spans="1:38">
      <c r="B364" s="29" t="s">
        <v>153</v>
      </c>
      <c r="C364" s="15" t="s">
        <v>351</v>
      </c>
      <c r="D364" s="15" t="s">
        <v>352</v>
      </c>
      <c r="E364" s="15" t="s">
        <v>353</v>
      </c>
      <c r="F364" s="29" t="s">
        <v>154</v>
      </c>
      <c r="G364" s="15" t="s">
        <v>351</v>
      </c>
      <c r="H364" s="15" t="s">
        <v>352</v>
      </c>
      <c r="I364" s="15" t="s">
        <v>353</v>
      </c>
      <c r="J364" s="29" t="s">
        <v>155</v>
      </c>
      <c r="K364" s="15" t="s">
        <v>351</v>
      </c>
      <c r="L364" s="15" t="s">
        <v>352</v>
      </c>
      <c r="M364" s="15" t="s">
        <v>353</v>
      </c>
      <c r="N364" s="29" t="s">
        <v>156</v>
      </c>
      <c r="O364" s="15" t="s">
        <v>351</v>
      </c>
      <c r="P364" s="15" t="s">
        <v>352</v>
      </c>
      <c r="Q364" s="15" t="s">
        <v>353</v>
      </c>
      <c r="R364" s="29" t="s">
        <v>157</v>
      </c>
      <c r="S364" s="15" t="s">
        <v>351</v>
      </c>
      <c r="T364" s="15" t="s">
        <v>352</v>
      </c>
      <c r="U364" s="15" t="s">
        <v>353</v>
      </c>
      <c r="V364" s="29" t="s">
        <v>162</v>
      </c>
      <c r="W364" s="15" t="s">
        <v>351</v>
      </c>
      <c r="X364" s="15" t="s">
        <v>352</v>
      </c>
      <c r="Y364" s="15" t="s">
        <v>353</v>
      </c>
      <c r="Z364" s="29" t="s">
        <v>158</v>
      </c>
      <c r="AA364" s="15" t="s">
        <v>351</v>
      </c>
      <c r="AB364" s="15" t="s">
        <v>352</v>
      </c>
      <c r="AC364" s="15" t="s">
        <v>353</v>
      </c>
      <c r="AD364" s="29" t="s">
        <v>159</v>
      </c>
      <c r="AE364" s="15" t="s">
        <v>351</v>
      </c>
      <c r="AF364" s="15" t="s">
        <v>352</v>
      </c>
      <c r="AG364" s="15" t="s">
        <v>353</v>
      </c>
      <c r="AH364" s="29" t="s">
        <v>160</v>
      </c>
      <c r="AI364" s="15" t="s">
        <v>351</v>
      </c>
      <c r="AJ364" s="15" t="s">
        <v>352</v>
      </c>
      <c r="AK364" s="15" t="s">
        <v>353</v>
      </c>
    </row>
    <row r="365" spans="1:38">
      <c r="A365" s="4" t="s">
        <v>186</v>
      </c>
      <c r="C365" s="39">
        <f>C$293</f>
        <v>0</v>
      </c>
      <c r="D365" s="39">
        <f>D$293</f>
        <v>0</v>
      </c>
      <c r="E365" s="39">
        <f>E$293</f>
        <v>0</v>
      </c>
      <c r="G365" s="39">
        <f>G$293</f>
        <v>0</v>
      </c>
      <c r="H365" s="39">
        <f>H$293</f>
        <v>0</v>
      </c>
      <c r="I365" s="39">
        <f>I$293</f>
        <v>0</v>
      </c>
      <c r="K365" s="39">
        <f>K$293</f>
        <v>0</v>
      </c>
      <c r="L365" s="39">
        <f>L$293</f>
        <v>0</v>
      </c>
      <c r="M365" s="39">
        <f>M$293</f>
        <v>0</v>
      </c>
      <c r="O365" s="39">
        <f>O$293</f>
        <v>0</v>
      </c>
      <c r="P365" s="39">
        <f>P$293</f>
        <v>0</v>
      </c>
      <c r="Q365" s="39">
        <f>Q$293</f>
        <v>0</v>
      </c>
      <c r="S365" s="39">
        <f>S$293</f>
        <v>0</v>
      </c>
      <c r="T365" s="39">
        <f>T$293</f>
        <v>0</v>
      </c>
      <c r="U365" s="39">
        <f>U$293</f>
        <v>0</v>
      </c>
      <c r="W365" s="39">
        <f>W$293</f>
        <v>0</v>
      </c>
      <c r="X365" s="39">
        <f>X$293</f>
        <v>0</v>
      </c>
      <c r="Y365" s="39">
        <f>Y$293</f>
        <v>0</v>
      </c>
      <c r="AA365" s="39">
        <f>AA$293</f>
        <v>0</v>
      </c>
      <c r="AB365" s="39">
        <f>AB$293</f>
        <v>0</v>
      </c>
      <c r="AC365" s="39">
        <f>AC$293</f>
        <v>0</v>
      </c>
      <c r="AE365" s="39">
        <f>AE$293</f>
        <v>0</v>
      </c>
      <c r="AF365" s="39">
        <f>AF$293</f>
        <v>0</v>
      </c>
      <c r="AG365" s="39">
        <f>AG$293</f>
        <v>0</v>
      </c>
      <c r="AI365" s="39">
        <f>AI$293</f>
        <v>0</v>
      </c>
      <c r="AJ365" s="39">
        <f>AJ$293</f>
        <v>0</v>
      </c>
      <c r="AK365" s="39">
        <f>AK$293</f>
        <v>0</v>
      </c>
      <c r="AL365" s="17"/>
    </row>
    <row r="366" spans="1:38">
      <c r="A366" s="4" t="s">
        <v>188</v>
      </c>
      <c r="C366" s="39">
        <f>C$296</f>
        <v>0</v>
      </c>
      <c r="D366" s="39">
        <f>D$296</f>
        <v>0</v>
      </c>
      <c r="E366" s="39">
        <f>E$296</f>
        <v>0</v>
      </c>
      <c r="G366" s="39">
        <f>G$296</f>
        <v>0</v>
      </c>
      <c r="H366" s="39">
        <f>H$296</f>
        <v>0</v>
      </c>
      <c r="I366" s="39">
        <f>I$296</f>
        <v>0</v>
      </c>
      <c r="K366" s="39">
        <f>K$296</f>
        <v>0</v>
      </c>
      <c r="L366" s="39">
        <f>L$296</f>
        <v>0</v>
      </c>
      <c r="M366" s="39">
        <f>M$296</f>
        <v>0</v>
      </c>
      <c r="O366" s="39">
        <f>O$296</f>
        <v>0</v>
      </c>
      <c r="P366" s="39">
        <f>P$296</f>
        <v>0</v>
      </c>
      <c r="Q366" s="39">
        <f>Q$296</f>
        <v>0</v>
      </c>
      <c r="S366" s="39">
        <f>S$296</f>
        <v>0</v>
      </c>
      <c r="T366" s="39">
        <f>T$296</f>
        <v>0</v>
      </c>
      <c r="U366" s="39">
        <f>U$296</f>
        <v>0</v>
      </c>
      <c r="W366" s="39">
        <f>W$296</f>
        <v>0</v>
      </c>
      <c r="X366" s="39">
        <f>X$296</f>
        <v>0</v>
      </c>
      <c r="Y366" s="39">
        <f>Y$296</f>
        <v>0</v>
      </c>
      <c r="AA366" s="39">
        <f>AA$296</f>
        <v>0</v>
      </c>
      <c r="AB366" s="39">
        <f>AB$296</f>
        <v>0</v>
      </c>
      <c r="AC366" s="39">
        <f>AC$296</f>
        <v>0</v>
      </c>
      <c r="AE366" s="39">
        <f>AE$296</f>
        <v>0</v>
      </c>
      <c r="AF366" s="39">
        <f>AF$296</f>
        <v>0</v>
      </c>
      <c r="AG366" s="39">
        <f>AG$296</f>
        <v>0</v>
      </c>
      <c r="AI366" s="39">
        <f>AI$296</f>
        <v>0</v>
      </c>
      <c r="AJ366" s="39">
        <f>AJ$296</f>
        <v>0</v>
      </c>
      <c r="AK366" s="39">
        <f>AK$296</f>
        <v>0</v>
      </c>
      <c r="AL366" s="17"/>
    </row>
    <row r="368" spans="1:38" ht="21" customHeight="1">
      <c r="A368" s="1" t="s">
        <v>680</v>
      </c>
    </row>
    <row r="369" spans="1:11">
      <c r="A369" s="3" t="s">
        <v>383</v>
      </c>
    </row>
    <row r="370" spans="1:11">
      <c r="A370" s="33" t="s">
        <v>681</v>
      </c>
    </row>
    <row r="371" spans="1:11">
      <c r="A371" s="3" t="s">
        <v>669</v>
      </c>
    </row>
    <row r="373" spans="1:11">
      <c r="B373" s="15" t="s">
        <v>351</v>
      </c>
      <c r="C373" s="15" t="s">
        <v>352</v>
      </c>
      <c r="D373" s="15" t="s">
        <v>353</v>
      </c>
    </row>
    <row r="374" spans="1:11">
      <c r="A374" s="4" t="s">
        <v>186</v>
      </c>
      <c r="B374" s="40">
        <f>B$193</f>
        <v>0</v>
      </c>
      <c r="C374" s="40">
        <f>C$193</f>
        <v>0</v>
      </c>
      <c r="D374" s="40">
        <f>D$193</f>
        <v>0</v>
      </c>
      <c r="E374" s="17"/>
    </row>
    <row r="375" spans="1:11">
      <c r="A375" s="4" t="s">
        <v>188</v>
      </c>
      <c r="B375" s="40">
        <f>B$194</f>
        <v>0</v>
      </c>
      <c r="C375" s="40">
        <f>C$194</f>
        <v>0</v>
      </c>
      <c r="D375" s="40">
        <f>D$194</f>
        <v>0</v>
      </c>
      <c r="E375" s="17"/>
    </row>
    <row r="377" spans="1:11" ht="21" customHeight="1">
      <c r="A377" s="1" t="s">
        <v>682</v>
      </c>
    </row>
    <row r="378" spans="1:11">
      <c r="A378" s="3" t="s">
        <v>383</v>
      </c>
    </row>
    <row r="379" spans="1:11">
      <c r="A379" s="33" t="s">
        <v>683</v>
      </c>
    </row>
    <row r="380" spans="1:11">
      <c r="A380" s="33" t="s">
        <v>684</v>
      </c>
    </row>
    <row r="381" spans="1:11">
      <c r="A381" s="3" t="s">
        <v>396</v>
      </c>
    </row>
    <row r="383" spans="1:11">
      <c r="B383" s="15" t="s">
        <v>153</v>
      </c>
      <c r="C383" s="15" t="s">
        <v>154</v>
      </c>
      <c r="D383" s="15" t="s">
        <v>155</v>
      </c>
      <c r="E383" s="15" t="s">
        <v>156</v>
      </c>
      <c r="F383" s="15" t="s">
        <v>157</v>
      </c>
      <c r="G383" s="15" t="s">
        <v>162</v>
      </c>
      <c r="H383" s="15" t="s">
        <v>158</v>
      </c>
      <c r="I383" s="15" t="s">
        <v>159</v>
      </c>
      <c r="J383" s="15" t="s">
        <v>160</v>
      </c>
    </row>
    <row r="384" spans="1:11">
      <c r="A384" s="4" t="s">
        <v>186</v>
      </c>
      <c r="B384" s="38">
        <f>SUMPRODUCT($C365:$E365,$B374:$D374)</f>
        <v>0</v>
      </c>
      <c r="C384" s="38">
        <f>SUMPRODUCT($G365:$I365,$B374:$D374)</f>
        <v>0</v>
      </c>
      <c r="D384" s="38">
        <f>SUMPRODUCT($K365:$M365,$B374:$D374)</f>
        <v>0</v>
      </c>
      <c r="E384" s="38">
        <f>SUMPRODUCT($O365:$Q365,$B374:$D374)</f>
        <v>0</v>
      </c>
      <c r="F384" s="38">
        <f>SUMPRODUCT($S365:$U365,$B374:$D374)</f>
        <v>0</v>
      </c>
      <c r="G384" s="38">
        <f>SUMPRODUCT($W365:$Y365,$B374:$D374)</f>
        <v>0</v>
      </c>
      <c r="H384" s="38">
        <f>SUMPRODUCT($AA365:$AC365,$B374:$D374)</f>
        <v>0</v>
      </c>
      <c r="I384" s="38">
        <f>SUMPRODUCT($AE365:$AG365,$B374:$D374)</f>
        <v>0</v>
      </c>
      <c r="J384" s="38">
        <f>SUMPRODUCT($AI365:$AK365,$B374:$D374)</f>
        <v>0</v>
      </c>
      <c r="K384" s="17"/>
    </row>
    <row r="385" spans="1:11">
      <c r="A385" s="4" t="s">
        <v>188</v>
      </c>
      <c r="B385" s="38">
        <f>SUMPRODUCT($C366:$E366,$B375:$D375)</f>
        <v>0</v>
      </c>
      <c r="C385" s="38">
        <f>SUMPRODUCT($G366:$I366,$B375:$D375)</f>
        <v>0</v>
      </c>
      <c r="D385" s="38">
        <f>SUMPRODUCT($K366:$M366,$B375:$D375)</f>
        <v>0</v>
      </c>
      <c r="E385" s="38">
        <f>SUMPRODUCT($O366:$Q366,$B375:$D375)</f>
        <v>0</v>
      </c>
      <c r="F385" s="38">
        <f>SUMPRODUCT($S366:$U366,$B375:$D375)</f>
        <v>0</v>
      </c>
      <c r="G385" s="38">
        <f>SUMPRODUCT($W366:$Y366,$B375:$D375)</f>
        <v>0</v>
      </c>
      <c r="H385" s="38">
        <f>SUMPRODUCT($AA366:$AC366,$B375:$D375)</f>
        <v>0</v>
      </c>
      <c r="I385" s="38">
        <f>SUMPRODUCT($AE366:$AG366,$B375:$D375)</f>
        <v>0</v>
      </c>
      <c r="J385" s="38">
        <f>SUMPRODUCT($AI366:$AK366,$B375:$D375)</f>
        <v>0</v>
      </c>
      <c r="K385" s="17"/>
    </row>
    <row r="387" spans="1:11" ht="21" customHeight="1">
      <c r="A387" s="1" t="s">
        <v>685</v>
      </c>
    </row>
    <row r="388" spans="1:11">
      <c r="A388" s="3" t="s">
        <v>383</v>
      </c>
    </row>
    <row r="389" spans="1:11">
      <c r="A389" s="33" t="s">
        <v>610</v>
      </c>
    </row>
    <row r="390" spans="1:11">
      <c r="A390" s="3" t="s">
        <v>669</v>
      </c>
    </row>
    <row r="392" spans="1:11">
      <c r="B392" s="15" t="s">
        <v>686</v>
      </c>
    </row>
    <row r="393" spans="1:11">
      <c r="A393" s="4" t="s">
        <v>231</v>
      </c>
      <c r="B393" s="43">
        <f>B$130</f>
        <v>0</v>
      </c>
      <c r="C393" s="17"/>
    </row>
    <row r="394" spans="1:11">
      <c r="A394" s="4" t="s">
        <v>232</v>
      </c>
      <c r="B394" s="43">
        <f>B$133</f>
        <v>0</v>
      </c>
      <c r="C394" s="17"/>
    </row>
    <row r="396" spans="1:11" ht="21" customHeight="1">
      <c r="A396" s="1" t="s">
        <v>687</v>
      </c>
    </row>
    <row r="397" spans="1:11">
      <c r="A397" s="3" t="s">
        <v>383</v>
      </c>
    </row>
    <row r="398" spans="1:11">
      <c r="A398" s="33" t="s">
        <v>668</v>
      </c>
    </row>
    <row r="399" spans="1:11">
      <c r="A399" s="3" t="s">
        <v>669</v>
      </c>
    </row>
    <row r="401" spans="1:38">
      <c r="B401" s="29" t="s">
        <v>153</v>
      </c>
      <c r="C401" s="15" t="s">
        <v>351</v>
      </c>
      <c r="D401" s="15" t="s">
        <v>352</v>
      </c>
      <c r="E401" s="15" t="s">
        <v>353</v>
      </c>
      <c r="F401" s="29" t="s">
        <v>154</v>
      </c>
      <c r="G401" s="15" t="s">
        <v>351</v>
      </c>
      <c r="H401" s="15" t="s">
        <v>352</v>
      </c>
      <c r="I401" s="15" t="s">
        <v>353</v>
      </c>
      <c r="J401" s="29" t="s">
        <v>155</v>
      </c>
      <c r="K401" s="15" t="s">
        <v>351</v>
      </c>
      <c r="L401" s="15" t="s">
        <v>352</v>
      </c>
      <c r="M401" s="15" t="s">
        <v>353</v>
      </c>
      <c r="N401" s="29" t="s">
        <v>156</v>
      </c>
      <c r="O401" s="15" t="s">
        <v>351</v>
      </c>
      <c r="P401" s="15" t="s">
        <v>352</v>
      </c>
      <c r="Q401" s="15" t="s">
        <v>353</v>
      </c>
      <c r="R401" s="29" t="s">
        <v>157</v>
      </c>
      <c r="S401" s="15" t="s">
        <v>351</v>
      </c>
      <c r="T401" s="15" t="s">
        <v>352</v>
      </c>
      <c r="U401" s="15" t="s">
        <v>353</v>
      </c>
      <c r="V401" s="29" t="s">
        <v>162</v>
      </c>
      <c r="W401" s="15" t="s">
        <v>351</v>
      </c>
      <c r="X401" s="15" t="s">
        <v>352</v>
      </c>
      <c r="Y401" s="15" t="s">
        <v>353</v>
      </c>
      <c r="Z401" s="29" t="s">
        <v>158</v>
      </c>
      <c r="AA401" s="15" t="s">
        <v>351</v>
      </c>
      <c r="AB401" s="15" t="s">
        <v>352</v>
      </c>
      <c r="AC401" s="15" t="s">
        <v>353</v>
      </c>
      <c r="AD401" s="29" t="s">
        <v>159</v>
      </c>
      <c r="AE401" s="15" t="s">
        <v>351</v>
      </c>
      <c r="AF401" s="15" t="s">
        <v>352</v>
      </c>
      <c r="AG401" s="15" t="s">
        <v>353</v>
      </c>
      <c r="AH401" s="29" t="s">
        <v>160</v>
      </c>
      <c r="AI401" s="15" t="s">
        <v>351</v>
      </c>
      <c r="AJ401" s="15" t="s">
        <v>352</v>
      </c>
      <c r="AK401" s="15" t="s">
        <v>353</v>
      </c>
    </row>
    <row r="402" spans="1:38">
      <c r="A402" s="4" t="s">
        <v>231</v>
      </c>
      <c r="C402" s="39">
        <f>C$294</f>
        <v>0</v>
      </c>
      <c r="D402" s="39">
        <f>D$294</f>
        <v>0</v>
      </c>
      <c r="E402" s="39">
        <f>E$294</f>
        <v>0</v>
      </c>
      <c r="G402" s="39">
        <f>G$294</f>
        <v>0</v>
      </c>
      <c r="H402" s="39">
        <f>H$294</f>
        <v>0</v>
      </c>
      <c r="I402" s="39">
        <f>I$294</f>
        <v>0</v>
      </c>
      <c r="K402" s="39">
        <f>K$294</f>
        <v>0</v>
      </c>
      <c r="L402" s="39">
        <f>L$294</f>
        <v>0</v>
      </c>
      <c r="M402" s="39">
        <f>M$294</f>
        <v>0</v>
      </c>
      <c r="O402" s="39">
        <f>O$294</f>
        <v>0</v>
      </c>
      <c r="P402" s="39">
        <f>P$294</f>
        <v>0</v>
      </c>
      <c r="Q402" s="39">
        <f>Q$294</f>
        <v>0</v>
      </c>
      <c r="S402" s="39">
        <f>S$294</f>
        <v>0</v>
      </c>
      <c r="T402" s="39">
        <f>T$294</f>
        <v>0</v>
      </c>
      <c r="U402" s="39">
        <f>U$294</f>
        <v>0</v>
      </c>
      <c r="W402" s="39">
        <f>W$294</f>
        <v>0</v>
      </c>
      <c r="X402" s="39">
        <f>X$294</f>
        <v>0</v>
      </c>
      <c r="Y402" s="39">
        <f>Y$294</f>
        <v>0</v>
      </c>
      <c r="AA402" s="39">
        <f>AA$294</f>
        <v>0</v>
      </c>
      <c r="AB402" s="39">
        <f>AB$294</f>
        <v>0</v>
      </c>
      <c r="AC402" s="39">
        <f>AC$294</f>
        <v>0</v>
      </c>
      <c r="AE402" s="39">
        <f>AE$294</f>
        <v>0</v>
      </c>
      <c r="AF402" s="39">
        <f>AF$294</f>
        <v>0</v>
      </c>
      <c r="AG402" s="39">
        <f>AG$294</f>
        <v>0</v>
      </c>
      <c r="AI402" s="39">
        <f>AI$294</f>
        <v>0</v>
      </c>
      <c r="AJ402" s="39">
        <f>AJ$294</f>
        <v>0</v>
      </c>
      <c r="AK402" s="39">
        <f>AK$294</f>
        <v>0</v>
      </c>
      <c r="AL402" s="17"/>
    </row>
    <row r="403" spans="1:38">
      <c r="A403" s="4" t="s">
        <v>232</v>
      </c>
      <c r="C403" s="39">
        <f>C$297</f>
        <v>0</v>
      </c>
      <c r="D403" s="39">
        <f>D$297</f>
        <v>0</v>
      </c>
      <c r="E403" s="39">
        <f>E$297</f>
        <v>0</v>
      </c>
      <c r="G403" s="39">
        <f>G$297</f>
        <v>0</v>
      </c>
      <c r="H403" s="39">
        <f>H$297</f>
        <v>0</v>
      </c>
      <c r="I403" s="39">
        <f>I$297</f>
        <v>0</v>
      </c>
      <c r="K403" s="39">
        <f>K$297</f>
        <v>0</v>
      </c>
      <c r="L403" s="39">
        <f>L$297</f>
        <v>0</v>
      </c>
      <c r="M403" s="39">
        <f>M$297</f>
        <v>0</v>
      </c>
      <c r="O403" s="39">
        <f>O$297</f>
        <v>0</v>
      </c>
      <c r="P403" s="39">
        <f>P$297</f>
        <v>0</v>
      </c>
      <c r="Q403" s="39">
        <f>Q$297</f>
        <v>0</v>
      </c>
      <c r="S403" s="39">
        <f>S$297</f>
        <v>0</v>
      </c>
      <c r="T403" s="39">
        <f>T$297</f>
        <v>0</v>
      </c>
      <c r="U403" s="39">
        <f>U$297</f>
        <v>0</v>
      </c>
      <c r="W403" s="39">
        <f>W$297</f>
        <v>0</v>
      </c>
      <c r="X403" s="39">
        <f>X$297</f>
        <v>0</v>
      </c>
      <c r="Y403" s="39">
        <f>Y$297</f>
        <v>0</v>
      </c>
      <c r="AA403" s="39">
        <f>AA$297</f>
        <v>0</v>
      </c>
      <c r="AB403" s="39">
        <f>AB$297</f>
        <v>0</v>
      </c>
      <c r="AC403" s="39">
        <f>AC$297</f>
        <v>0</v>
      </c>
      <c r="AE403" s="39">
        <f>AE$297</f>
        <v>0</v>
      </c>
      <c r="AF403" s="39">
        <f>AF$297</f>
        <v>0</v>
      </c>
      <c r="AG403" s="39">
        <f>AG$297</f>
        <v>0</v>
      </c>
      <c r="AI403" s="39">
        <f>AI$297</f>
        <v>0</v>
      </c>
      <c r="AJ403" s="39">
        <f>AJ$297</f>
        <v>0</v>
      </c>
      <c r="AK403" s="39">
        <f>AK$297</f>
        <v>0</v>
      </c>
      <c r="AL403" s="17"/>
    </row>
    <row r="405" spans="1:38" ht="21" customHeight="1">
      <c r="A405" s="1" t="s">
        <v>688</v>
      </c>
    </row>
    <row r="406" spans="1:38">
      <c r="A406" s="3" t="s">
        <v>383</v>
      </c>
    </row>
    <row r="407" spans="1:38">
      <c r="A407" s="33" t="s">
        <v>673</v>
      </c>
    </row>
    <row r="408" spans="1:38">
      <c r="A408" s="3" t="s">
        <v>669</v>
      </c>
    </row>
    <row r="410" spans="1:38">
      <c r="B410" s="15" t="s">
        <v>351</v>
      </c>
      <c r="C410" s="15" t="s">
        <v>352</v>
      </c>
      <c r="D410" s="15" t="s">
        <v>353</v>
      </c>
    </row>
    <row r="411" spans="1:38">
      <c r="A411" s="4" t="s">
        <v>231</v>
      </c>
      <c r="B411" s="40">
        <f>B$45</f>
        <v>0</v>
      </c>
      <c r="C411" s="40">
        <f>C$45</f>
        <v>0</v>
      </c>
      <c r="D411" s="40">
        <f>D$45</f>
        <v>0</v>
      </c>
      <c r="E411" s="17"/>
    </row>
    <row r="412" spans="1:38">
      <c r="A412" s="4" t="s">
        <v>232</v>
      </c>
      <c r="B412" s="40">
        <f>B$48</f>
        <v>0</v>
      </c>
      <c r="C412" s="40">
        <f>C$48</f>
        <v>0</v>
      </c>
      <c r="D412" s="40">
        <f>D$48</f>
        <v>0</v>
      </c>
      <c r="E412" s="17"/>
    </row>
    <row r="414" spans="1:38" ht="21" customHeight="1">
      <c r="A414" s="1" t="s">
        <v>689</v>
      </c>
    </row>
    <row r="415" spans="1:38">
      <c r="A415" s="3" t="s">
        <v>383</v>
      </c>
    </row>
    <row r="416" spans="1:38">
      <c r="A416" s="33" t="s">
        <v>690</v>
      </c>
    </row>
    <row r="417" spans="1:11">
      <c r="A417" s="33" t="s">
        <v>691</v>
      </c>
    </row>
    <row r="418" spans="1:11">
      <c r="A418" s="3" t="s">
        <v>396</v>
      </c>
    </row>
    <row r="420" spans="1:11">
      <c r="B420" s="15" t="s">
        <v>153</v>
      </c>
      <c r="C420" s="15" t="s">
        <v>154</v>
      </c>
      <c r="D420" s="15" t="s">
        <v>155</v>
      </c>
      <c r="E420" s="15" t="s">
        <v>156</v>
      </c>
      <c r="F420" s="15" t="s">
        <v>157</v>
      </c>
      <c r="G420" s="15" t="s">
        <v>162</v>
      </c>
      <c r="H420" s="15" t="s">
        <v>158</v>
      </c>
      <c r="I420" s="15" t="s">
        <v>159</v>
      </c>
      <c r="J420" s="15" t="s">
        <v>160</v>
      </c>
    </row>
    <row r="421" spans="1:11">
      <c r="A421" s="4" t="s">
        <v>231</v>
      </c>
      <c r="B421" s="38">
        <f>SUMPRODUCT($C402:$E402,$B411:$D411)</f>
        <v>0</v>
      </c>
      <c r="C421" s="38">
        <f>SUMPRODUCT($G402:$I402,$B411:$D411)</f>
        <v>0</v>
      </c>
      <c r="D421" s="38">
        <f>SUMPRODUCT($K402:$M402,$B411:$D411)</f>
        <v>0</v>
      </c>
      <c r="E421" s="38">
        <f>SUMPRODUCT($O402:$Q402,$B411:$D411)</f>
        <v>0</v>
      </c>
      <c r="F421" s="38">
        <f>SUMPRODUCT($S402:$U402,$B411:$D411)</f>
        <v>0</v>
      </c>
      <c r="G421" s="38">
        <f>SUMPRODUCT($W402:$Y402,$B411:$D411)</f>
        <v>0</v>
      </c>
      <c r="H421" s="38">
        <f>SUMPRODUCT($AA402:$AC402,$B411:$D411)</f>
        <v>0</v>
      </c>
      <c r="I421" s="38">
        <f>SUMPRODUCT($AE402:$AG402,$B411:$D411)</f>
        <v>0</v>
      </c>
      <c r="J421" s="38">
        <f>SUMPRODUCT($AI402:$AK402,$B411:$D411)</f>
        <v>0</v>
      </c>
      <c r="K421" s="17"/>
    </row>
    <row r="422" spans="1:11">
      <c r="A422" s="4" t="s">
        <v>232</v>
      </c>
      <c r="B422" s="38">
        <f>SUMPRODUCT($C403:$E403,$B412:$D412)</f>
        <v>0</v>
      </c>
      <c r="C422" s="38">
        <f>SUMPRODUCT($G403:$I403,$B412:$D412)</f>
        <v>0</v>
      </c>
      <c r="D422" s="38">
        <f>SUMPRODUCT($K403:$M403,$B412:$D412)</f>
        <v>0</v>
      </c>
      <c r="E422" s="38">
        <f>SUMPRODUCT($O403:$Q403,$B412:$D412)</f>
        <v>0</v>
      </c>
      <c r="F422" s="38">
        <f>SUMPRODUCT($S403:$U403,$B412:$D412)</f>
        <v>0</v>
      </c>
      <c r="G422" s="38">
        <f>SUMPRODUCT($W403:$Y403,$B412:$D412)</f>
        <v>0</v>
      </c>
      <c r="H422" s="38">
        <f>SUMPRODUCT($AA403:$AC403,$B412:$D412)</f>
        <v>0</v>
      </c>
      <c r="I422" s="38">
        <f>SUMPRODUCT($AE403:$AG403,$B412:$D412)</f>
        <v>0</v>
      </c>
      <c r="J422" s="38">
        <f>SUMPRODUCT($AI403:$AK403,$B412:$D412)</f>
        <v>0</v>
      </c>
      <c r="K422" s="17"/>
    </row>
    <row r="424" spans="1:11" ht="21" customHeight="1">
      <c r="A424" s="1" t="s">
        <v>692</v>
      </c>
    </row>
    <row r="425" spans="1:11">
      <c r="A425" s="3" t="s">
        <v>383</v>
      </c>
    </row>
    <row r="426" spans="1:11">
      <c r="A426" s="33" t="s">
        <v>610</v>
      </c>
    </row>
    <row r="427" spans="1:11">
      <c r="A427" s="3" t="s">
        <v>669</v>
      </c>
    </row>
    <row r="429" spans="1:11">
      <c r="B429" s="15" t="s">
        <v>693</v>
      </c>
    </row>
    <row r="430" spans="1:11">
      <c r="A430" s="4" t="s">
        <v>191</v>
      </c>
      <c r="B430" s="43">
        <f>B$137</f>
        <v>0</v>
      </c>
      <c r="C430" s="17"/>
    </row>
    <row r="431" spans="1:11">
      <c r="A431" s="4" t="s">
        <v>192</v>
      </c>
      <c r="B431" s="43">
        <f>B$138</f>
        <v>0</v>
      </c>
      <c r="C431" s="17"/>
    </row>
    <row r="433" spans="1:38" ht="21" customHeight="1">
      <c r="A433" s="1" t="s">
        <v>694</v>
      </c>
    </row>
    <row r="434" spans="1:38">
      <c r="A434" s="3" t="s">
        <v>383</v>
      </c>
    </row>
    <row r="435" spans="1:38">
      <c r="A435" s="33" t="s">
        <v>668</v>
      </c>
    </row>
    <row r="436" spans="1:38">
      <c r="A436" s="3" t="s">
        <v>669</v>
      </c>
    </row>
    <row r="438" spans="1:38">
      <c r="B438" s="29" t="s">
        <v>153</v>
      </c>
      <c r="C438" s="15" t="s">
        <v>351</v>
      </c>
      <c r="D438" s="15" t="s">
        <v>352</v>
      </c>
      <c r="E438" s="15" t="s">
        <v>353</v>
      </c>
      <c r="F438" s="29" t="s">
        <v>154</v>
      </c>
      <c r="G438" s="15" t="s">
        <v>351</v>
      </c>
      <c r="H438" s="15" t="s">
        <v>352</v>
      </c>
      <c r="I438" s="15" t="s">
        <v>353</v>
      </c>
      <c r="J438" s="29" t="s">
        <v>155</v>
      </c>
      <c r="K438" s="15" t="s">
        <v>351</v>
      </c>
      <c r="L438" s="15" t="s">
        <v>352</v>
      </c>
      <c r="M438" s="15" t="s">
        <v>353</v>
      </c>
      <c r="N438" s="29" t="s">
        <v>156</v>
      </c>
      <c r="O438" s="15" t="s">
        <v>351</v>
      </c>
      <c r="P438" s="15" t="s">
        <v>352</v>
      </c>
      <c r="Q438" s="15" t="s">
        <v>353</v>
      </c>
      <c r="R438" s="29" t="s">
        <v>157</v>
      </c>
      <c r="S438" s="15" t="s">
        <v>351</v>
      </c>
      <c r="T438" s="15" t="s">
        <v>352</v>
      </c>
      <c r="U438" s="15" t="s">
        <v>353</v>
      </c>
      <c r="V438" s="29" t="s">
        <v>162</v>
      </c>
      <c r="W438" s="15" t="s">
        <v>351</v>
      </c>
      <c r="X438" s="15" t="s">
        <v>352</v>
      </c>
      <c r="Y438" s="15" t="s">
        <v>353</v>
      </c>
      <c r="Z438" s="29" t="s">
        <v>158</v>
      </c>
      <c r="AA438" s="15" t="s">
        <v>351</v>
      </c>
      <c r="AB438" s="15" t="s">
        <v>352</v>
      </c>
      <c r="AC438" s="15" t="s">
        <v>353</v>
      </c>
      <c r="AD438" s="29" t="s">
        <v>159</v>
      </c>
      <c r="AE438" s="15" t="s">
        <v>351</v>
      </c>
      <c r="AF438" s="15" t="s">
        <v>352</v>
      </c>
      <c r="AG438" s="15" t="s">
        <v>353</v>
      </c>
      <c r="AH438" s="29" t="s">
        <v>160</v>
      </c>
      <c r="AI438" s="15" t="s">
        <v>351</v>
      </c>
      <c r="AJ438" s="15" t="s">
        <v>352</v>
      </c>
      <c r="AK438" s="15" t="s">
        <v>353</v>
      </c>
    </row>
    <row r="439" spans="1:38">
      <c r="A439" s="4" t="s">
        <v>191</v>
      </c>
      <c r="C439" s="39">
        <f>C$301</f>
        <v>0</v>
      </c>
      <c r="D439" s="39">
        <f>D$301</f>
        <v>0</v>
      </c>
      <c r="E439" s="39">
        <f>E$301</f>
        <v>0</v>
      </c>
      <c r="G439" s="39">
        <f>G$301</f>
        <v>0</v>
      </c>
      <c r="H439" s="39">
        <f>H$301</f>
        <v>0</v>
      </c>
      <c r="I439" s="39">
        <f>I$301</f>
        <v>0</v>
      </c>
      <c r="K439" s="39">
        <f>K$301</f>
        <v>0</v>
      </c>
      <c r="L439" s="39">
        <f>L$301</f>
        <v>0</v>
      </c>
      <c r="M439" s="39">
        <f>M$301</f>
        <v>0</v>
      </c>
      <c r="O439" s="39">
        <f>O$301</f>
        <v>0</v>
      </c>
      <c r="P439" s="39">
        <f>P$301</f>
        <v>0</v>
      </c>
      <c r="Q439" s="39">
        <f>Q$301</f>
        <v>0</v>
      </c>
      <c r="S439" s="39">
        <f>S$301</f>
        <v>0</v>
      </c>
      <c r="T439" s="39">
        <f>T$301</f>
        <v>0</v>
      </c>
      <c r="U439" s="39">
        <f>U$301</f>
        <v>0</v>
      </c>
      <c r="W439" s="39">
        <f>W$301</f>
        <v>0</v>
      </c>
      <c r="X439" s="39">
        <f>X$301</f>
        <v>0</v>
      </c>
      <c r="Y439" s="39">
        <f>Y$301</f>
        <v>0</v>
      </c>
      <c r="AA439" s="39">
        <f>AA$301</f>
        <v>0</v>
      </c>
      <c r="AB439" s="39">
        <f>AB$301</f>
        <v>0</v>
      </c>
      <c r="AC439" s="39">
        <f>AC$301</f>
        <v>0</v>
      </c>
      <c r="AE439" s="39">
        <f>AE$301</f>
        <v>0</v>
      </c>
      <c r="AF439" s="39">
        <f>AF$301</f>
        <v>0</v>
      </c>
      <c r="AG439" s="39">
        <f>AG$301</f>
        <v>0</v>
      </c>
      <c r="AI439" s="39">
        <f>AI$301</f>
        <v>0</v>
      </c>
      <c r="AJ439" s="39">
        <f>AJ$301</f>
        <v>0</v>
      </c>
      <c r="AK439" s="39">
        <f>AK$301</f>
        <v>0</v>
      </c>
      <c r="AL439" s="17"/>
    </row>
    <row r="440" spans="1:38">
      <c r="A440" s="4" t="s">
        <v>192</v>
      </c>
      <c r="C440" s="39">
        <f>C$302</f>
        <v>0</v>
      </c>
      <c r="D440" s="39">
        <f>D$302</f>
        <v>0</v>
      </c>
      <c r="E440" s="39">
        <f>E$302</f>
        <v>0</v>
      </c>
      <c r="G440" s="39">
        <f>G$302</f>
        <v>0</v>
      </c>
      <c r="H440" s="39">
        <f>H$302</f>
        <v>0</v>
      </c>
      <c r="I440" s="39">
        <f>I$302</f>
        <v>0</v>
      </c>
      <c r="K440" s="39">
        <f>K$302</f>
        <v>0</v>
      </c>
      <c r="L440" s="39">
        <f>L$302</f>
        <v>0</v>
      </c>
      <c r="M440" s="39">
        <f>M$302</f>
        <v>0</v>
      </c>
      <c r="O440" s="39">
        <f>O$302</f>
        <v>0</v>
      </c>
      <c r="P440" s="39">
        <f>P$302</f>
        <v>0</v>
      </c>
      <c r="Q440" s="39">
        <f>Q$302</f>
        <v>0</v>
      </c>
      <c r="S440" s="39">
        <f>S$302</f>
        <v>0</v>
      </c>
      <c r="T440" s="39">
        <f>T$302</f>
        <v>0</v>
      </c>
      <c r="U440" s="39">
        <f>U$302</f>
        <v>0</v>
      </c>
      <c r="W440" s="39">
        <f>W$302</f>
        <v>0</v>
      </c>
      <c r="X440" s="39">
        <f>X$302</f>
        <v>0</v>
      </c>
      <c r="Y440" s="39">
        <f>Y$302</f>
        <v>0</v>
      </c>
      <c r="AA440" s="39">
        <f>AA$302</f>
        <v>0</v>
      </c>
      <c r="AB440" s="39">
        <f>AB$302</f>
        <v>0</v>
      </c>
      <c r="AC440" s="39">
        <f>AC$302</f>
        <v>0</v>
      </c>
      <c r="AE440" s="39">
        <f>AE$302</f>
        <v>0</v>
      </c>
      <c r="AF440" s="39">
        <f>AF$302</f>
        <v>0</v>
      </c>
      <c r="AG440" s="39">
        <f>AG$302</f>
        <v>0</v>
      </c>
      <c r="AI440" s="39">
        <f>AI$302</f>
        <v>0</v>
      </c>
      <c r="AJ440" s="39">
        <f>AJ$302</f>
        <v>0</v>
      </c>
      <c r="AK440" s="39">
        <f>AK$302</f>
        <v>0</v>
      </c>
      <c r="AL440" s="17"/>
    </row>
    <row r="442" spans="1:38" ht="21" customHeight="1">
      <c r="A442" s="1" t="s">
        <v>695</v>
      </c>
    </row>
    <row r="443" spans="1:38">
      <c r="A443" s="3" t="s">
        <v>383</v>
      </c>
    </row>
    <row r="444" spans="1:38">
      <c r="A444" s="33" t="s">
        <v>696</v>
      </c>
    </row>
    <row r="445" spans="1:38">
      <c r="A445" s="3" t="s">
        <v>669</v>
      </c>
    </row>
    <row r="447" spans="1:38">
      <c r="B447" s="15" t="s">
        <v>351</v>
      </c>
      <c r="C447" s="15" t="s">
        <v>352</v>
      </c>
      <c r="D447" s="15" t="s">
        <v>353</v>
      </c>
    </row>
    <row r="448" spans="1:38">
      <c r="A448" s="4" t="s">
        <v>191</v>
      </c>
      <c r="B448" s="40">
        <f>B$216</f>
        <v>0</v>
      </c>
      <c r="C448" s="40">
        <f>C$216</f>
        <v>0</v>
      </c>
      <c r="D448" s="40">
        <f>D$216</f>
        <v>0</v>
      </c>
      <c r="E448" s="17"/>
    </row>
    <row r="449" spans="1:11">
      <c r="A449" s="4" t="s">
        <v>192</v>
      </c>
      <c r="B449" s="40">
        <f>B$217</f>
        <v>0</v>
      </c>
      <c r="C449" s="40">
        <f>C$217</f>
        <v>0</v>
      </c>
      <c r="D449" s="40">
        <f>D$217</f>
        <v>0</v>
      </c>
      <c r="E449" s="17"/>
    </row>
    <row r="451" spans="1:11" ht="21" customHeight="1">
      <c r="A451" s="1" t="s">
        <v>697</v>
      </c>
    </row>
    <row r="452" spans="1:11">
      <c r="A452" s="3" t="s">
        <v>383</v>
      </c>
    </row>
    <row r="453" spans="1:11">
      <c r="A453" s="33" t="s">
        <v>698</v>
      </c>
    </row>
    <row r="454" spans="1:11">
      <c r="A454" s="33" t="s">
        <v>699</v>
      </c>
    </row>
    <row r="455" spans="1:11">
      <c r="A455" s="3" t="s">
        <v>396</v>
      </c>
    </row>
    <row r="457" spans="1:11">
      <c r="B457" s="15" t="s">
        <v>153</v>
      </c>
      <c r="C457" s="15" t="s">
        <v>154</v>
      </c>
      <c r="D457" s="15" t="s">
        <v>155</v>
      </c>
      <c r="E457" s="15" t="s">
        <v>156</v>
      </c>
      <c r="F457" s="15" t="s">
        <v>157</v>
      </c>
      <c r="G457" s="15" t="s">
        <v>162</v>
      </c>
      <c r="H457" s="15" t="s">
        <v>158</v>
      </c>
      <c r="I457" s="15" t="s">
        <v>159</v>
      </c>
      <c r="J457" s="15" t="s">
        <v>160</v>
      </c>
    </row>
    <row r="458" spans="1:11">
      <c r="A458" s="4" t="s">
        <v>191</v>
      </c>
      <c r="B458" s="38">
        <f>SUMPRODUCT($C439:$E439,$B448:$D448)</f>
        <v>0</v>
      </c>
      <c r="C458" s="38">
        <f>SUMPRODUCT($G439:$I439,$B448:$D448)</f>
        <v>0</v>
      </c>
      <c r="D458" s="38">
        <f>SUMPRODUCT($K439:$M439,$B448:$D448)</f>
        <v>0</v>
      </c>
      <c r="E458" s="38">
        <f>SUMPRODUCT($O439:$Q439,$B448:$D448)</f>
        <v>0</v>
      </c>
      <c r="F458" s="38">
        <f>SUMPRODUCT($S439:$U439,$B448:$D448)</f>
        <v>0</v>
      </c>
      <c r="G458" s="38">
        <f>SUMPRODUCT($W439:$Y439,$B448:$D448)</f>
        <v>0</v>
      </c>
      <c r="H458" s="38">
        <f>SUMPRODUCT($AA439:$AC439,$B448:$D448)</f>
        <v>0</v>
      </c>
      <c r="I458" s="38">
        <f>SUMPRODUCT($AE439:$AG439,$B448:$D448)</f>
        <v>0</v>
      </c>
      <c r="J458" s="38">
        <f>SUMPRODUCT($AI439:$AK439,$B448:$D448)</f>
        <v>0</v>
      </c>
      <c r="K458" s="17"/>
    </row>
    <row r="459" spans="1:11">
      <c r="A459" s="4" t="s">
        <v>192</v>
      </c>
      <c r="B459" s="38">
        <f>SUMPRODUCT($C440:$E440,$B449:$D449)</f>
        <v>0</v>
      </c>
      <c r="C459" s="38">
        <f>SUMPRODUCT($G440:$I440,$B449:$D449)</f>
        <v>0</v>
      </c>
      <c r="D459" s="38">
        <f>SUMPRODUCT($K440:$M440,$B449:$D449)</f>
        <v>0</v>
      </c>
      <c r="E459" s="38">
        <f>SUMPRODUCT($O440:$Q440,$B449:$D449)</f>
        <v>0</v>
      </c>
      <c r="F459" s="38">
        <f>SUMPRODUCT($S440:$U440,$B449:$D449)</f>
        <v>0</v>
      </c>
      <c r="G459" s="38">
        <f>SUMPRODUCT($W440:$Y440,$B449:$D449)</f>
        <v>0</v>
      </c>
      <c r="H459" s="38">
        <f>SUMPRODUCT($AA440:$AC440,$B449:$D449)</f>
        <v>0</v>
      </c>
      <c r="I459" s="38">
        <f>SUMPRODUCT($AE440:$AG440,$B449:$D449)</f>
        <v>0</v>
      </c>
      <c r="J459" s="38">
        <f>SUMPRODUCT($AI440:$AK440,$B449:$D449)</f>
        <v>0</v>
      </c>
      <c r="K459" s="17"/>
    </row>
    <row r="461" spans="1:11" ht="21" customHeight="1">
      <c r="A461" s="1" t="s">
        <v>700</v>
      </c>
    </row>
    <row r="462" spans="1:11">
      <c r="A462" s="3" t="s">
        <v>383</v>
      </c>
    </row>
    <row r="463" spans="1:11">
      <c r="A463" s="33" t="s">
        <v>701</v>
      </c>
    </row>
    <row r="464" spans="1:11">
      <c r="A464" s="33" t="s">
        <v>702</v>
      </c>
    </row>
    <row r="465" spans="1:11">
      <c r="A465" s="33" t="s">
        <v>703</v>
      </c>
    </row>
    <row r="466" spans="1:11">
      <c r="A466" s="33" t="s">
        <v>704</v>
      </c>
    </row>
    <row r="467" spans="1:11">
      <c r="A467" s="33" t="s">
        <v>705</v>
      </c>
    </row>
    <row r="468" spans="1:11">
      <c r="A468" s="33" t="s">
        <v>706</v>
      </c>
    </row>
    <row r="469" spans="1:11">
      <c r="A469" s="3" t="s">
        <v>707</v>
      </c>
    </row>
    <row r="471" spans="1:11">
      <c r="B471" s="15" t="s">
        <v>153</v>
      </c>
      <c r="C471" s="15" t="s">
        <v>154</v>
      </c>
      <c r="D471" s="15" t="s">
        <v>155</v>
      </c>
      <c r="E471" s="15" t="s">
        <v>156</v>
      </c>
      <c r="F471" s="15" t="s">
        <v>157</v>
      </c>
      <c r="G471" s="15" t="s">
        <v>162</v>
      </c>
      <c r="H471" s="15" t="s">
        <v>158</v>
      </c>
      <c r="I471" s="15" t="s">
        <v>159</v>
      </c>
      <c r="J471" s="15" t="s">
        <v>160</v>
      </c>
    </row>
    <row r="472" spans="1:11">
      <c r="A472" s="4" t="s">
        <v>708</v>
      </c>
      <c r="B472" s="38">
        <f>($B328*B347+$B356*B384+$B393*B421)/($B328+$B356+$B393)</f>
        <v>0</v>
      </c>
      <c r="C472" s="38">
        <f>($B328*C347+$B356*C384+$B393*C421)/($B328+$B356+$B393)</f>
        <v>0</v>
      </c>
      <c r="D472" s="38">
        <f>($B328*D347+$B356*D384+$B393*D421)/($B328+$B356+$B393)</f>
        <v>0</v>
      </c>
      <c r="E472" s="38">
        <f>($B328*E347+$B356*E384+$B393*E421)/($B328+$B356+$B393)</f>
        <v>0</v>
      </c>
      <c r="F472" s="38">
        <f>($B328*F347+$B356*F384+$B393*F421)/($B328+$B356+$B393)</f>
        <v>0</v>
      </c>
      <c r="G472" s="38">
        <f>($B328*G347+$B356*G384+$B393*G421)/($B328+$B356+$B393)</f>
        <v>0</v>
      </c>
      <c r="H472" s="38">
        <f>($B328*H347+$B356*H384+$B393*H421)/($B328+$B356+$B393)</f>
        <v>0</v>
      </c>
      <c r="I472" s="38">
        <f>($B328*I347+$B356*I384+$B393*I421)/($B328+$B356+$B393)</f>
        <v>0</v>
      </c>
      <c r="J472" s="38">
        <f>($B328*J347+$B356*J384+$B393*J421)/($B328+$B356+$B393)</f>
        <v>0</v>
      </c>
      <c r="K472" s="17"/>
    </row>
    <row r="473" spans="1:11">
      <c r="A473" s="4" t="s">
        <v>709</v>
      </c>
      <c r="B473" s="38">
        <f>($B329*B348+$B357*B385+$B394*B422)/($B329+$B357+$B394)</f>
        <v>0</v>
      </c>
      <c r="C473" s="38">
        <f>($B329*C348+$B357*C385+$B394*C422)/($B329+$B357+$B394)</f>
        <v>0</v>
      </c>
      <c r="D473" s="38">
        <f>($B329*D348+$B357*D385+$B394*D422)/($B329+$B357+$B394)</f>
        <v>0</v>
      </c>
      <c r="E473" s="38">
        <f>($B329*E348+$B357*E385+$B394*E422)/($B329+$B357+$B394)</f>
        <v>0</v>
      </c>
      <c r="F473" s="38">
        <f>($B329*F348+$B357*F385+$B394*F422)/($B329+$B357+$B394)</f>
        <v>0</v>
      </c>
      <c r="G473" s="38">
        <f>($B329*G348+$B357*G385+$B394*G422)/($B329+$B357+$B394)</f>
        <v>0</v>
      </c>
      <c r="H473" s="38">
        <f>($B329*H348+$B357*H385+$B394*H422)/($B329+$B357+$B394)</f>
        <v>0</v>
      </c>
      <c r="I473" s="38">
        <f>($B329*I348+$B357*I385+$B394*I422)/($B329+$B357+$B394)</f>
        <v>0</v>
      </c>
      <c r="J473" s="38">
        <f>($B329*J348+$B357*J385+$B394*J422)/($B329+$B357+$B394)</f>
        <v>0</v>
      </c>
      <c r="K473" s="17"/>
    </row>
    <row r="475" spans="1:11" ht="21" customHeight="1">
      <c r="A475" s="1" t="s">
        <v>710</v>
      </c>
    </row>
    <row r="476" spans="1:11">
      <c r="A476" s="3" t="s">
        <v>383</v>
      </c>
    </row>
    <row r="477" spans="1:11">
      <c r="A477" s="33" t="s">
        <v>701</v>
      </c>
    </row>
    <row r="478" spans="1:11">
      <c r="A478" s="33" t="s">
        <v>676</v>
      </c>
    </row>
    <row r="479" spans="1:11">
      <c r="A479" s="33" t="s">
        <v>703</v>
      </c>
    </row>
    <row r="480" spans="1:11">
      <c r="A480" s="33" t="s">
        <v>711</v>
      </c>
    </row>
    <row r="481" spans="1:11">
      <c r="A481" s="33" t="s">
        <v>705</v>
      </c>
    </row>
    <row r="482" spans="1:11">
      <c r="A482" s="33" t="s">
        <v>712</v>
      </c>
    </row>
    <row r="483" spans="1:11">
      <c r="A483" s="3" t="s">
        <v>707</v>
      </c>
    </row>
    <row r="485" spans="1:11">
      <c r="B485" s="15" t="s">
        <v>351</v>
      </c>
      <c r="C485" s="15" t="s">
        <v>352</v>
      </c>
      <c r="D485" s="15" t="s">
        <v>353</v>
      </c>
    </row>
    <row r="486" spans="1:11">
      <c r="A486" s="4" t="s">
        <v>191</v>
      </c>
      <c r="B486" s="40">
        <f>($B328*B337+$B356*B374+$B393*B411)/($B328+$B356+$B393)</f>
        <v>0</v>
      </c>
      <c r="C486" s="40">
        <f>($B328*C337+$B356*C374+$B393*C411)/($B328+$B356+$B393)</f>
        <v>0</v>
      </c>
      <c r="D486" s="40">
        <f>($B328*D337+$B356*D374+$B393*D411)/($B328+$B356+$B393)</f>
        <v>0</v>
      </c>
      <c r="E486" s="17"/>
    </row>
    <row r="487" spans="1:11">
      <c r="A487" s="4" t="s">
        <v>192</v>
      </c>
      <c r="B487" s="40">
        <f>($B329*B338+$B357*B375+$B394*B412)/($B329+$B357+$B394)</f>
        <v>0</v>
      </c>
      <c r="C487" s="40">
        <f>($B329*C338+$B357*C375+$B394*C412)/($B329+$B357+$B394)</f>
        <v>0</v>
      </c>
      <c r="D487" s="40">
        <f>($B329*D338+$B357*D375+$B394*D412)/($B329+$B357+$B394)</f>
        <v>0</v>
      </c>
      <c r="E487" s="17"/>
    </row>
    <row r="489" spans="1:11" ht="21" customHeight="1">
      <c r="A489" s="1" t="s">
        <v>713</v>
      </c>
    </row>
    <row r="490" spans="1:11">
      <c r="A490" s="3" t="s">
        <v>383</v>
      </c>
    </row>
    <row r="491" spans="1:11">
      <c r="A491" s="33" t="s">
        <v>698</v>
      </c>
    </row>
    <row r="492" spans="1:11">
      <c r="A492" s="33" t="s">
        <v>714</v>
      </c>
    </row>
    <row r="493" spans="1:11">
      <c r="A493" s="3" t="s">
        <v>396</v>
      </c>
    </row>
    <row r="495" spans="1:11">
      <c r="B495" s="15" t="s">
        <v>153</v>
      </c>
      <c r="C495" s="15" t="s">
        <v>154</v>
      </c>
      <c r="D495" s="15" t="s">
        <v>155</v>
      </c>
      <c r="E495" s="15" t="s">
        <v>156</v>
      </c>
      <c r="F495" s="15" t="s">
        <v>157</v>
      </c>
      <c r="G495" s="15" t="s">
        <v>162</v>
      </c>
      <c r="H495" s="15" t="s">
        <v>158</v>
      </c>
      <c r="I495" s="15" t="s">
        <v>159</v>
      </c>
      <c r="J495" s="15" t="s">
        <v>160</v>
      </c>
    </row>
    <row r="496" spans="1:11">
      <c r="A496" s="4" t="s">
        <v>191</v>
      </c>
      <c r="B496" s="38">
        <f>SUMPRODUCT($C439:$E439,$B486:$D486)</f>
        <v>0</v>
      </c>
      <c r="C496" s="38">
        <f>SUMPRODUCT($G439:$I439,$B486:$D486)</f>
        <v>0</v>
      </c>
      <c r="D496" s="38">
        <f>SUMPRODUCT($K439:$M439,$B486:$D486)</f>
        <v>0</v>
      </c>
      <c r="E496" s="38">
        <f>SUMPRODUCT($O439:$Q439,$B486:$D486)</f>
        <v>0</v>
      </c>
      <c r="F496" s="38">
        <f>SUMPRODUCT($S439:$U439,$B486:$D486)</f>
        <v>0</v>
      </c>
      <c r="G496" s="38">
        <f>SUMPRODUCT($W439:$Y439,$B486:$D486)</f>
        <v>0</v>
      </c>
      <c r="H496" s="38">
        <f>SUMPRODUCT($AA439:$AC439,$B486:$D486)</f>
        <v>0</v>
      </c>
      <c r="I496" s="38">
        <f>SUMPRODUCT($AE439:$AG439,$B486:$D486)</f>
        <v>0</v>
      </c>
      <c r="J496" s="38">
        <f>SUMPRODUCT($AI439:$AK439,$B486:$D486)</f>
        <v>0</v>
      </c>
      <c r="K496" s="17"/>
    </row>
    <row r="497" spans="1:11">
      <c r="A497" s="4" t="s">
        <v>192</v>
      </c>
      <c r="B497" s="38">
        <f>SUMPRODUCT($C440:$E440,$B487:$D487)</f>
        <v>0</v>
      </c>
      <c r="C497" s="38">
        <f>SUMPRODUCT($G440:$I440,$B487:$D487)</f>
        <v>0</v>
      </c>
      <c r="D497" s="38">
        <f>SUMPRODUCT($K440:$M440,$B487:$D487)</f>
        <v>0</v>
      </c>
      <c r="E497" s="38">
        <f>SUMPRODUCT($O440:$Q440,$B487:$D487)</f>
        <v>0</v>
      </c>
      <c r="F497" s="38">
        <f>SUMPRODUCT($S440:$U440,$B487:$D487)</f>
        <v>0</v>
      </c>
      <c r="G497" s="38">
        <f>SUMPRODUCT($W440:$Y440,$B487:$D487)</f>
        <v>0</v>
      </c>
      <c r="H497" s="38">
        <f>SUMPRODUCT($AA440:$AC440,$B487:$D487)</f>
        <v>0</v>
      </c>
      <c r="I497" s="38">
        <f>SUMPRODUCT($AE440:$AG440,$B487:$D487)</f>
        <v>0</v>
      </c>
      <c r="J497" s="38">
        <f>SUMPRODUCT($AI440:$AK440,$B487:$D487)</f>
        <v>0</v>
      </c>
      <c r="K497" s="17"/>
    </row>
    <row r="499" spans="1:11" ht="21" customHeight="1">
      <c r="A499" s="1" t="s">
        <v>715</v>
      </c>
    </row>
    <row r="500" spans="1:11">
      <c r="A500" s="3" t="s">
        <v>383</v>
      </c>
    </row>
    <row r="501" spans="1:11">
      <c r="A501" s="33" t="s">
        <v>716</v>
      </c>
    </row>
    <row r="502" spans="1:11">
      <c r="A502" s="33" t="s">
        <v>717</v>
      </c>
    </row>
    <row r="503" spans="1:11">
      <c r="A503" s="3" t="s">
        <v>463</v>
      </c>
    </row>
    <row r="505" spans="1:11">
      <c r="B505" s="15" t="s">
        <v>153</v>
      </c>
      <c r="C505" s="15" t="s">
        <v>154</v>
      </c>
      <c r="D505" s="15" t="s">
        <v>155</v>
      </c>
      <c r="E505" s="15" t="s">
        <v>156</v>
      </c>
      <c r="F505" s="15" t="s">
        <v>157</v>
      </c>
      <c r="G505" s="15" t="s">
        <v>162</v>
      </c>
      <c r="H505" s="15" t="s">
        <v>158</v>
      </c>
      <c r="I505" s="15" t="s">
        <v>159</v>
      </c>
      <c r="J505" s="15" t="s">
        <v>160</v>
      </c>
    </row>
    <row r="506" spans="1:11">
      <c r="A506" s="4" t="s">
        <v>708</v>
      </c>
      <c r="B506" s="38">
        <f>B472/B496</f>
        <v>0</v>
      </c>
      <c r="C506" s="38">
        <f>C472/C496</f>
        <v>0</v>
      </c>
      <c r="D506" s="38">
        <f>D472/D496</f>
        <v>0</v>
      </c>
      <c r="E506" s="38">
        <f>E472/E496</f>
        <v>0</v>
      </c>
      <c r="F506" s="38">
        <f>F472/F496</f>
        <v>0</v>
      </c>
      <c r="G506" s="38">
        <f>G472/G496</f>
        <v>0</v>
      </c>
      <c r="H506" s="38">
        <f>H472/H496</f>
        <v>0</v>
      </c>
      <c r="I506" s="38">
        <f>I472/I496</f>
        <v>0</v>
      </c>
      <c r="J506" s="38">
        <f>J472/J496</f>
        <v>0</v>
      </c>
      <c r="K506" s="17"/>
    </row>
    <row r="507" spans="1:11">
      <c r="A507" s="4" t="s">
        <v>709</v>
      </c>
      <c r="B507" s="38">
        <f>B473/B497</f>
        <v>0</v>
      </c>
      <c r="C507" s="38">
        <f>C473/C497</f>
        <v>0</v>
      </c>
      <c r="D507" s="38">
        <f>D473/D497</f>
        <v>0</v>
      </c>
      <c r="E507" s="38">
        <f>E473/E497</f>
        <v>0</v>
      </c>
      <c r="F507" s="38">
        <f>F473/F497</f>
        <v>0</v>
      </c>
      <c r="G507" s="38">
        <f>G473/G497</f>
        <v>0</v>
      </c>
      <c r="H507" s="38">
        <f>H473/H497</f>
        <v>0</v>
      </c>
      <c r="I507" s="38">
        <f>I473/I497</f>
        <v>0</v>
      </c>
      <c r="J507" s="38">
        <f>J473/J497</f>
        <v>0</v>
      </c>
      <c r="K507" s="17"/>
    </row>
    <row r="509" spans="1:11" ht="21" customHeight="1">
      <c r="A509" s="1" t="s">
        <v>718</v>
      </c>
    </row>
    <row r="510" spans="1:11">
      <c r="A510" s="3" t="s">
        <v>383</v>
      </c>
    </row>
    <row r="511" spans="1:11">
      <c r="A511" s="33" t="s">
        <v>701</v>
      </c>
    </row>
    <row r="512" spans="1:11">
      <c r="A512" s="33" t="s">
        <v>702</v>
      </c>
    </row>
    <row r="513" spans="1:11">
      <c r="A513" s="33" t="s">
        <v>703</v>
      </c>
    </row>
    <row r="514" spans="1:11">
      <c r="A514" s="33" t="s">
        <v>704</v>
      </c>
    </row>
    <row r="515" spans="1:11">
      <c r="A515" s="33" t="s">
        <v>705</v>
      </c>
    </row>
    <row r="516" spans="1:11">
      <c r="A516" s="33" t="s">
        <v>706</v>
      </c>
    </row>
    <row r="517" spans="1:11">
      <c r="A517" s="33" t="s">
        <v>719</v>
      </c>
    </row>
    <row r="518" spans="1:11">
      <c r="A518" s="33" t="s">
        <v>720</v>
      </c>
    </row>
    <row r="519" spans="1:11">
      <c r="A519" s="33" t="s">
        <v>721</v>
      </c>
    </row>
    <row r="520" spans="1:11">
      <c r="A520" s="3" t="s">
        <v>722</v>
      </c>
    </row>
    <row r="522" spans="1:11">
      <c r="B522" s="15" t="s">
        <v>153</v>
      </c>
      <c r="C522" s="15" t="s">
        <v>154</v>
      </c>
      <c r="D522" s="15" t="s">
        <v>155</v>
      </c>
      <c r="E522" s="15" t="s">
        <v>156</v>
      </c>
      <c r="F522" s="15" t="s">
        <v>157</v>
      </c>
      <c r="G522" s="15" t="s">
        <v>162</v>
      </c>
      <c r="H522" s="15" t="s">
        <v>158</v>
      </c>
      <c r="I522" s="15" t="s">
        <v>159</v>
      </c>
      <c r="J522" s="15" t="s">
        <v>160</v>
      </c>
    </row>
    <row r="523" spans="1:11">
      <c r="A523" s="4" t="s">
        <v>708</v>
      </c>
      <c r="B523" s="38">
        <f>($B328*B347+$B356*B384+$B393*B421+$B430*B458)/($B328*B347+$B356*B384+$B393*B421+$B430*B458*B506)</f>
        <v>0</v>
      </c>
      <c r="C523" s="38">
        <f>($B328*C347+$B356*C384+$B393*C421+$B430*C458)/($B328*C347+$B356*C384+$B393*C421+$B430*C458*C506)</f>
        <v>0</v>
      </c>
      <c r="D523" s="38">
        <f>($B328*D347+$B356*D384+$B393*D421+$B430*D458)/($B328*D347+$B356*D384+$B393*D421+$B430*D458*D506)</f>
        <v>0</v>
      </c>
      <c r="E523" s="38">
        <f>($B328*E347+$B356*E384+$B393*E421+$B430*E458)/($B328*E347+$B356*E384+$B393*E421+$B430*E458*E506)</f>
        <v>0</v>
      </c>
      <c r="F523" s="38">
        <f>($B328*F347+$B356*F384+$B393*F421+$B430*F458)/($B328*F347+$B356*F384+$B393*F421+$B430*F458*F506)</f>
        <v>0</v>
      </c>
      <c r="G523" s="38">
        <f>($B328*G347+$B356*G384+$B393*G421+$B430*G458)/($B328*G347+$B356*G384+$B393*G421+$B430*G458*G506)</f>
        <v>0</v>
      </c>
      <c r="H523" s="38">
        <f>($B328*H347+$B356*H384+$B393*H421+$B430*H458)/($B328*H347+$B356*H384+$B393*H421+$B430*H458*H506)</f>
        <v>0</v>
      </c>
      <c r="I523" s="38">
        <f>($B328*I347+$B356*I384+$B393*I421+$B430*I458)/($B328*I347+$B356*I384+$B393*I421+$B430*I458*I506)</f>
        <v>0</v>
      </c>
      <c r="J523" s="38">
        <f>($B328*J347+$B356*J384+$B393*J421+$B430*J458)/($B328*J347+$B356*J384+$B393*J421+$B430*J458*J506)</f>
        <v>0</v>
      </c>
      <c r="K523" s="17"/>
    </row>
    <row r="524" spans="1:11">
      <c r="A524" s="4" t="s">
        <v>709</v>
      </c>
      <c r="B524" s="38">
        <f>($B329*B348+$B357*B385+$B394*B422+$B431*B459)/($B329*B348+$B357*B385+$B394*B422+$B431*B459*B507)</f>
        <v>0</v>
      </c>
      <c r="C524" s="38">
        <f>($B329*C348+$B357*C385+$B394*C422+$B431*C459)/($B329*C348+$B357*C385+$B394*C422+$B431*C459*C507)</f>
        <v>0</v>
      </c>
      <c r="D524" s="38">
        <f>($B329*D348+$B357*D385+$B394*D422+$B431*D459)/($B329*D348+$B357*D385+$B394*D422+$B431*D459*D507)</f>
        <v>0</v>
      </c>
      <c r="E524" s="38">
        <f>($B329*E348+$B357*E385+$B394*E422+$B431*E459)/($B329*E348+$B357*E385+$B394*E422+$B431*E459*E507)</f>
        <v>0</v>
      </c>
      <c r="F524" s="38">
        <f>($B329*F348+$B357*F385+$B394*F422+$B431*F459)/($B329*F348+$B357*F385+$B394*F422+$B431*F459*F507)</f>
        <v>0</v>
      </c>
      <c r="G524" s="38">
        <f>($B329*G348+$B357*G385+$B394*G422+$B431*G459)/($B329*G348+$B357*G385+$B394*G422+$B431*G459*G507)</f>
        <v>0</v>
      </c>
      <c r="H524" s="38">
        <f>($B329*H348+$B357*H385+$B394*H422+$B431*H459)/($B329*H348+$B357*H385+$B394*H422+$B431*H459*H507)</f>
        <v>0</v>
      </c>
      <c r="I524" s="38">
        <f>($B329*I348+$B357*I385+$B394*I422+$B431*I459)/($B329*I348+$B357*I385+$B394*I422+$B431*I459*I507)</f>
        <v>0</v>
      </c>
      <c r="J524" s="38">
        <f>($B329*J348+$B357*J385+$B394*J422+$B431*J459)/($B329*J348+$B357*J385+$B394*J422+$B431*J459*J507)</f>
        <v>0</v>
      </c>
      <c r="K524" s="17"/>
    </row>
    <row r="526" spans="1:11" ht="21" customHeight="1">
      <c r="A526" s="1" t="s">
        <v>723</v>
      </c>
    </row>
    <row r="527" spans="1:11">
      <c r="A527" s="3" t="s">
        <v>383</v>
      </c>
    </row>
    <row r="528" spans="1:11">
      <c r="A528" s="33" t="s">
        <v>675</v>
      </c>
    </row>
    <row r="529" spans="1:38">
      <c r="A529" s="33" t="s">
        <v>724</v>
      </c>
    </row>
    <row r="530" spans="1:38">
      <c r="A530" s="3" t="s">
        <v>725</v>
      </c>
    </row>
    <row r="532" spans="1:38">
      <c r="B532" s="29" t="s">
        <v>153</v>
      </c>
      <c r="C532" s="15" t="s">
        <v>351</v>
      </c>
      <c r="D532" s="15" t="s">
        <v>352</v>
      </c>
      <c r="E532" s="15" t="s">
        <v>353</v>
      </c>
      <c r="F532" s="29" t="s">
        <v>154</v>
      </c>
      <c r="G532" s="15" t="s">
        <v>351</v>
      </c>
      <c r="H532" s="15" t="s">
        <v>352</v>
      </c>
      <c r="I532" s="15" t="s">
        <v>353</v>
      </c>
      <c r="J532" s="29" t="s">
        <v>155</v>
      </c>
      <c r="K532" s="15" t="s">
        <v>351</v>
      </c>
      <c r="L532" s="15" t="s">
        <v>352</v>
      </c>
      <c r="M532" s="15" t="s">
        <v>353</v>
      </c>
      <c r="N532" s="29" t="s">
        <v>156</v>
      </c>
      <c r="O532" s="15" t="s">
        <v>351</v>
      </c>
      <c r="P532" s="15" t="s">
        <v>352</v>
      </c>
      <c r="Q532" s="15" t="s">
        <v>353</v>
      </c>
      <c r="R532" s="29" t="s">
        <v>157</v>
      </c>
      <c r="S532" s="15" t="s">
        <v>351</v>
      </c>
      <c r="T532" s="15" t="s">
        <v>352</v>
      </c>
      <c r="U532" s="15" t="s">
        <v>353</v>
      </c>
      <c r="V532" s="29" t="s">
        <v>162</v>
      </c>
      <c r="W532" s="15" t="s">
        <v>351</v>
      </c>
      <c r="X532" s="15" t="s">
        <v>352</v>
      </c>
      <c r="Y532" s="15" t="s">
        <v>353</v>
      </c>
      <c r="Z532" s="29" t="s">
        <v>158</v>
      </c>
      <c r="AA532" s="15" t="s">
        <v>351</v>
      </c>
      <c r="AB532" s="15" t="s">
        <v>352</v>
      </c>
      <c r="AC532" s="15" t="s">
        <v>353</v>
      </c>
      <c r="AD532" s="29" t="s">
        <v>159</v>
      </c>
      <c r="AE532" s="15" t="s">
        <v>351</v>
      </c>
      <c r="AF532" s="15" t="s">
        <v>352</v>
      </c>
      <c r="AG532" s="15" t="s">
        <v>353</v>
      </c>
      <c r="AH532" s="29" t="s">
        <v>160</v>
      </c>
      <c r="AI532" s="15" t="s">
        <v>351</v>
      </c>
      <c r="AJ532" s="15" t="s">
        <v>352</v>
      </c>
      <c r="AK532" s="15" t="s">
        <v>353</v>
      </c>
    </row>
    <row r="533" spans="1:38">
      <c r="A533" s="4" t="s">
        <v>185</v>
      </c>
      <c r="C533" s="38">
        <f>C319*$B523</f>
        <v>0</v>
      </c>
      <c r="D533" s="38">
        <f>D319*$B523</f>
        <v>0</v>
      </c>
      <c r="E533" s="38">
        <f>E319*$B523</f>
        <v>0</v>
      </c>
      <c r="G533" s="38">
        <f>G319*$C523</f>
        <v>0</v>
      </c>
      <c r="H533" s="38">
        <f>H319*$C523</f>
        <v>0</v>
      </c>
      <c r="I533" s="38">
        <f>I319*$C523</f>
        <v>0</v>
      </c>
      <c r="K533" s="38">
        <f>K319*$D523</f>
        <v>0</v>
      </c>
      <c r="L533" s="38">
        <f>L319*$D523</f>
        <v>0</v>
      </c>
      <c r="M533" s="38">
        <f>M319*$D523</f>
        <v>0</v>
      </c>
      <c r="O533" s="38">
        <f>O319*$E523</f>
        <v>0</v>
      </c>
      <c r="P533" s="38">
        <f>P319*$E523</f>
        <v>0</v>
      </c>
      <c r="Q533" s="38">
        <f>Q319*$E523</f>
        <v>0</v>
      </c>
      <c r="S533" s="38">
        <f>S319*$F523</f>
        <v>0</v>
      </c>
      <c r="T533" s="38">
        <f>T319*$F523</f>
        <v>0</v>
      </c>
      <c r="U533" s="38">
        <f>U319*$F523</f>
        <v>0</v>
      </c>
      <c r="W533" s="38">
        <f>W319*$G523</f>
        <v>0</v>
      </c>
      <c r="X533" s="38">
        <f>X319*$G523</f>
        <v>0</v>
      </c>
      <c r="Y533" s="38">
        <f>Y319*$G523</f>
        <v>0</v>
      </c>
      <c r="AA533" s="38">
        <f>AA319*$H523</f>
        <v>0</v>
      </c>
      <c r="AB533" s="38">
        <f>AB319*$H523</f>
        <v>0</v>
      </c>
      <c r="AC533" s="38">
        <f>AC319*$H523</f>
        <v>0</v>
      </c>
      <c r="AE533" s="38">
        <f>AE319*$I523</f>
        <v>0</v>
      </c>
      <c r="AF533" s="38">
        <f>AF319*$I523</f>
        <v>0</v>
      </c>
      <c r="AG533" s="38">
        <f>AG319*$I523</f>
        <v>0</v>
      </c>
      <c r="AI533" s="38">
        <f>AI319*$J523</f>
        <v>0</v>
      </c>
      <c r="AJ533" s="38">
        <f>AJ319*$J523</f>
        <v>0</v>
      </c>
      <c r="AK533" s="38">
        <f>AK319*$J523</f>
        <v>0</v>
      </c>
      <c r="AL533" s="17"/>
    </row>
    <row r="534" spans="1:38">
      <c r="A534" s="4" t="s">
        <v>187</v>
      </c>
      <c r="C534" s="38">
        <f>C320*$B524</f>
        <v>0</v>
      </c>
      <c r="D534" s="38">
        <f>D320*$B524</f>
        <v>0</v>
      </c>
      <c r="E534" s="38">
        <f>E320*$B524</f>
        <v>0</v>
      </c>
      <c r="G534" s="38">
        <f>G320*$C524</f>
        <v>0</v>
      </c>
      <c r="H534" s="38">
        <f>H320*$C524</f>
        <v>0</v>
      </c>
      <c r="I534" s="38">
        <f>I320*$C524</f>
        <v>0</v>
      </c>
      <c r="K534" s="38">
        <f>K320*$D524</f>
        <v>0</v>
      </c>
      <c r="L534" s="38">
        <f>L320*$D524</f>
        <v>0</v>
      </c>
      <c r="M534" s="38">
        <f>M320*$D524</f>
        <v>0</v>
      </c>
      <c r="O534" s="38">
        <f>O320*$E524</f>
        <v>0</v>
      </c>
      <c r="P534" s="38">
        <f>P320*$E524</f>
        <v>0</v>
      </c>
      <c r="Q534" s="38">
        <f>Q320*$E524</f>
        <v>0</v>
      </c>
      <c r="S534" s="38">
        <f>S320*$F524</f>
        <v>0</v>
      </c>
      <c r="T534" s="38">
        <f>T320*$F524</f>
        <v>0</v>
      </c>
      <c r="U534" s="38">
        <f>U320*$F524</f>
        <v>0</v>
      </c>
      <c r="W534" s="38">
        <f>W320*$G524</f>
        <v>0</v>
      </c>
      <c r="X534" s="38">
        <f>X320*$G524</f>
        <v>0</v>
      </c>
      <c r="Y534" s="38">
        <f>Y320*$G524</f>
        <v>0</v>
      </c>
      <c r="AA534" s="38">
        <f>AA320*$H524</f>
        <v>0</v>
      </c>
      <c r="AB534" s="38">
        <f>AB320*$H524</f>
        <v>0</v>
      </c>
      <c r="AC534" s="38">
        <f>AC320*$H524</f>
        <v>0</v>
      </c>
      <c r="AE534" s="38">
        <f>AE320*$I524</f>
        <v>0</v>
      </c>
      <c r="AF534" s="38">
        <f>AF320*$I524</f>
        <v>0</v>
      </c>
      <c r="AG534" s="38">
        <f>AG320*$I524</f>
        <v>0</v>
      </c>
      <c r="AI534" s="38">
        <f>AI320*$J524</f>
        <v>0</v>
      </c>
      <c r="AJ534" s="38">
        <f>AJ320*$J524</f>
        <v>0</v>
      </c>
      <c r="AK534" s="38">
        <f>AK320*$J524</f>
        <v>0</v>
      </c>
      <c r="AL534" s="17"/>
    </row>
    <row r="536" spans="1:38" ht="21" customHeight="1">
      <c r="A536" s="1" t="s">
        <v>726</v>
      </c>
    </row>
    <row r="537" spans="1:38">
      <c r="A537" s="3" t="s">
        <v>383</v>
      </c>
    </row>
    <row r="538" spans="1:38">
      <c r="A538" s="33" t="s">
        <v>683</v>
      </c>
    </row>
    <row r="539" spans="1:38">
      <c r="A539" s="33" t="s">
        <v>724</v>
      </c>
    </row>
    <row r="540" spans="1:38">
      <c r="A540" s="3" t="s">
        <v>725</v>
      </c>
    </row>
    <row r="542" spans="1:38">
      <c r="B542" s="29" t="s">
        <v>153</v>
      </c>
      <c r="C542" s="15" t="s">
        <v>351</v>
      </c>
      <c r="D542" s="15" t="s">
        <v>352</v>
      </c>
      <c r="E542" s="15" t="s">
        <v>353</v>
      </c>
      <c r="F542" s="29" t="s">
        <v>154</v>
      </c>
      <c r="G542" s="15" t="s">
        <v>351</v>
      </c>
      <c r="H542" s="15" t="s">
        <v>352</v>
      </c>
      <c r="I542" s="15" t="s">
        <v>353</v>
      </c>
      <c r="J542" s="29" t="s">
        <v>155</v>
      </c>
      <c r="K542" s="15" t="s">
        <v>351</v>
      </c>
      <c r="L542" s="15" t="s">
        <v>352</v>
      </c>
      <c r="M542" s="15" t="s">
        <v>353</v>
      </c>
      <c r="N542" s="29" t="s">
        <v>156</v>
      </c>
      <c r="O542" s="15" t="s">
        <v>351</v>
      </c>
      <c r="P542" s="15" t="s">
        <v>352</v>
      </c>
      <c r="Q542" s="15" t="s">
        <v>353</v>
      </c>
      <c r="R542" s="29" t="s">
        <v>157</v>
      </c>
      <c r="S542" s="15" t="s">
        <v>351</v>
      </c>
      <c r="T542" s="15" t="s">
        <v>352</v>
      </c>
      <c r="U542" s="15" t="s">
        <v>353</v>
      </c>
      <c r="V542" s="29" t="s">
        <v>162</v>
      </c>
      <c r="W542" s="15" t="s">
        <v>351</v>
      </c>
      <c r="X542" s="15" t="s">
        <v>352</v>
      </c>
      <c r="Y542" s="15" t="s">
        <v>353</v>
      </c>
      <c r="Z542" s="29" t="s">
        <v>158</v>
      </c>
      <c r="AA542" s="15" t="s">
        <v>351</v>
      </c>
      <c r="AB542" s="15" t="s">
        <v>352</v>
      </c>
      <c r="AC542" s="15" t="s">
        <v>353</v>
      </c>
      <c r="AD542" s="29" t="s">
        <v>159</v>
      </c>
      <c r="AE542" s="15" t="s">
        <v>351</v>
      </c>
      <c r="AF542" s="15" t="s">
        <v>352</v>
      </c>
      <c r="AG542" s="15" t="s">
        <v>353</v>
      </c>
      <c r="AH542" s="29" t="s">
        <v>160</v>
      </c>
      <c r="AI542" s="15" t="s">
        <v>351</v>
      </c>
      <c r="AJ542" s="15" t="s">
        <v>352</v>
      </c>
      <c r="AK542" s="15" t="s">
        <v>353</v>
      </c>
    </row>
    <row r="543" spans="1:38">
      <c r="A543" s="4" t="s">
        <v>186</v>
      </c>
      <c r="C543" s="38">
        <f>C365*$B523</f>
        <v>0</v>
      </c>
      <c r="D543" s="38">
        <f>D365*$B523</f>
        <v>0</v>
      </c>
      <c r="E543" s="38">
        <f>E365*$B523</f>
        <v>0</v>
      </c>
      <c r="G543" s="38">
        <f>G365*$C523</f>
        <v>0</v>
      </c>
      <c r="H543" s="38">
        <f>H365*$C523</f>
        <v>0</v>
      </c>
      <c r="I543" s="38">
        <f>I365*$C523</f>
        <v>0</v>
      </c>
      <c r="K543" s="38">
        <f>K365*$D523</f>
        <v>0</v>
      </c>
      <c r="L543" s="38">
        <f>L365*$D523</f>
        <v>0</v>
      </c>
      <c r="M543" s="38">
        <f>M365*$D523</f>
        <v>0</v>
      </c>
      <c r="O543" s="38">
        <f>O365*$E523</f>
        <v>0</v>
      </c>
      <c r="P543" s="38">
        <f>P365*$E523</f>
        <v>0</v>
      </c>
      <c r="Q543" s="38">
        <f>Q365*$E523</f>
        <v>0</v>
      </c>
      <c r="S543" s="38">
        <f>S365*$F523</f>
        <v>0</v>
      </c>
      <c r="T543" s="38">
        <f>T365*$F523</f>
        <v>0</v>
      </c>
      <c r="U543" s="38">
        <f>U365*$F523</f>
        <v>0</v>
      </c>
      <c r="W543" s="38">
        <f>W365*$G523</f>
        <v>0</v>
      </c>
      <c r="X543" s="38">
        <f>X365*$G523</f>
        <v>0</v>
      </c>
      <c r="Y543" s="38">
        <f>Y365*$G523</f>
        <v>0</v>
      </c>
      <c r="AA543" s="38">
        <f>AA365*$H523</f>
        <v>0</v>
      </c>
      <c r="AB543" s="38">
        <f>AB365*$H523</f>
        <v>0</v>
      </c>
      <c r="AC543" s="38">
        <f>AC365*$H523</f>
        <v>0</v>
      </c>
      <c r="AE543" s="38">
        <f>AE365*$I523</f>
        <v>0</v>
      </c>
      <c r="AF543" s="38">
        <f>AF365*$I523</f>
        <v>0</v>
      </c>
      <c r="AG543" s="38">
        <f>AG365*$I523</f>
        <v>0</v>
      </c>
      <c r="AI543" s="38">
        <f>AI365*$J523</f>
        <v>0</v>
      </c>
      <c r="AJ543" s="38">
        <f>AJ365*$J523</f>
        <v>0</v>
      </c>
      <c r="AK543" s="38">
        <f>AK365*$J523</f>
        <v>0</v>
      </c>
      <c r="AL543" s="17"/>
    </row>
    <row r="544" spans="1:38">
      <c r="A544" s="4" t="s">
        <v>188</v>
      </c>
      <c r="C544" s="38">
        <f>C366*$B524</f>
        <v>0</v>
      </c>
      <c r="D544" s="38">
        <f>D366*$B524</f>
        <v>0</v>
      </c>
      <c r="E544" s="38">
        <f>E366*$B524</f>
        <v>0</v>
      </c>
      <c r="G544" s="38">
        <f>G366*$C524</f>
        <v>0</v>
      </c>
      <c r="H544" s="38">
        <f>H366*$C524</f>
        <v>0</v>
      </c>
      <c r="I544" s="38">
        <f>I366*$C524</f>
        <v>0</v>
      </c>
      <c r="K544" s="38">
        <f>K366*$D524</f>
        <v>0</v>
      </c>
      <c r="L544" s="38">
        <f>L366*$D524</f>
        <v>0</v>
      </c>
      <c r="M544" s="38">
        <f>M366*$D524</f>
        <v>0</v>
      </c>
      <c r="O544" s="38">
        <f>O366*$E524</f>
        <v>0</v>
      </c>
      <c r="P544" s="38">
        <f>P366*$E524</f>
        <v>0</v>
      </c>
      <c r="Q544" s="38">
        <f>Q366*$E524</f>
        <v>0</v>
      </c>
      <c r="S544" s="38">
        <f>S366*$F524</f>
        <v>0</v>
      </c>
      <c r="T544" s="38">
        <f>T366*$F524</f>
        <v>0</v>
      </c>
      <c r="U544" s="38">
        <f>U366*$F524</f>
        <v>0</v>
      </c>
      <c r="W544" s="38">
        <f>W366*$G524</f>
        <v>0</v>
      </c>
      <c r="X544" s="38">
        <f>X366*$G524</f>
        <v>0</v>
      </c>
      <c r="Y544" s="38">
        <f>Y366*$G524</f>
        <v>0</v>
      </c>
      <c r="AA544" s="38">
        <f>AA366*$H524</f>
        <v>0</v>
      </c>
      <c r="AB544" s="38">
        <f>AB366*$H524</f>
        <v>0</v>
      </c>
      <c r="AC544" s="38">
        <f>AC366*$H524</f>
        <v>0</v>
      </c>
      <c r="AE544" s="38">
        <f>AE366*$I524</f>
        <v>0</v>
      </c>
      <c r="AF544" s="38">
        <f>AF366*$I524</f>
        <v>0</v>
      </c>
      <c r="AG544" s="38">
        <f>AG366*$I524</f>
        <v>0</v>
      </c>
      <c r="AI544" s="38">
        <f>AI366*$J524</f>
        <v>0</v>
      </c>
      <c r="AJ544" s="38">
        <f>AJ366*$J524</f>
        <v>0</v>
      </c>
      <c r="AK544" s="38">
        <f>AK366*$J524</f>
        <v>0</v>
      </c>
      <c r="AL544" s="17"/>
    </row>
    <row r="546" spans="1:38" ht="21" customHeight="1">
      <c r="A546" s="1" t="s">
        <v>727</v>
      </c>
    </row>
    <row r="547" spans="1:38">
      <c r="A547" s="3" t="s">
        <v>383</v>
      </c>
    </row>
    <row r="548" spans="1:38">
      <c r="A548" s="33" t="s">
        <v>690</v>
      </c>
    </row>
    <row r="549" spans="1:38">
      <c r="A549" s="33" t="s">
        <v>724</v>
      </c>
    </row>
    <row r="550" spans="1:38">
      <c r="A550" s="3" t="s">
        <v>725</v>
      </c>
    </row>
    <row r="552" spans="1:38">
      <c r="B552" s="29" t="s">
        <v>153</v>
      </c>
      <c r="C552" s="15" t="s">
        <v>351</v>
      </c>
      <c r="D552" s="15" t="s">
        <v>352</v>
      </c>
      <c r="E552" s="15" t="s">
        <v>353</v>
      </c>
      <c r="F552" s="29" t="s">
        <v>154</v>
      </c>
      <c r="G552" s="15" t="s">
        <v>351</v>
      </c>
      <c r="H552" s="15" t="s">
        <v>352</v>
      </c>
      <c r="I552" s="15" t="s">
        <v>353</v>
      </c>
      <c r="J552" s="29" t="s">
        <v>155</v>
      </c>
      <c r="K552" s="15" t="s">
        <v>351</v>
      </c>
      <c r="L552" s="15" t="s">
        <v>352</v>
      </c>
      <c r="M552" s="15" t="s">
        <v>353</v>
      </c>
      <c r="N552" s="29" t="s">
        <v>156</v>
      </c>
      <c r="O552" s="15" t="s">
        <v>351</v>
      </c>
      <c r="P552" s="15" t="s">
        <v>352</v>
      </c>
      <c r="Q552" s="15" t="s">
        <v>353</v>
      </c>
      <c r="R552" s="29" t="s">
        <v>157</v>
      </c>
      <c r="S552" s="15" t="s">
        <v>351</v>
      </c>
      <c r="T552" s="15" t="s">
        <v>352</v>
      </c>
      <c r="U552" s="15" t="s">
        <v>353</v>
      </c>
      <c r="V552" s="29" t="s">
        <v>162</v>
      </c>
      <c r="W552" s="15" t="s">
        <v>351</v>
      </c>
      <c r="X552" s="15" t="s">
        <v>352</v>
      </c>
      <c r="Y552" s="15" t="s">
        <v>353</v>
      </c>
      <c r="Z552" s="29" t="s">
        <v>158</v>
      </c>
      <c r="AA552" s="15" t="s">
        <v>351</v>
      </c>
      <c r="AB552" s="15" t="s">
        <v>352</v>
      </c>
      <c r="AC552" s="15" t="s">
        <v>353</v>
      </c>
      <c r="AD552" s="29" t="s">
        <v>159</v>
      </c>
      <c r="AE552" s="15" t="s">
        <v>351</v>
      </c>
      <c r="AF552" s="15" t="s">
        <v>352</v>
      </c>
      <c r="AG552" s="15" t="s">
        <v>353</v>
      </c>
      <c r="AH552" s="29" t="s">
        <v>160</v>
      </c>
      <c r="AI552" s="15" t="s">
        <v>351</v>
      </c>
      <c r="AJ552" s="15" t="s">
        <v>352</v>
      </c>
      <c r="AK552" s="15" t="s">
        <v>353</v>
      </c>
    </row>
    <row r="553" spans="1:38">
      <c r="A553" s="4" t="s">
        <v>231</v>
      </c>
      <c r="C553" s="38">
        <f>C402*$B523</f>
        <v>0</v>
      </c>
      <c r="D553" s="38">
        <f>D402*$B523</f>
        <v>0</v>
      </c>
      <c r="E553" s="38">
        <f>E402*$B523</f>
        <v>0</v>
      </c>
      <c r="G553" s="38">
        <f>G402*$C523</f>
        <v>0</v>
      </c>
      <c r="H553" s="38">
        <f>H402*$C523</f>
        <v>0</v>
      </c>
      <c r="I553" s="38">
        <f>I402*$C523</f>
        <v>0</v>
      </c>
      <c r="K553" s="38">
        <f>K402*$D523</f>
        <v>0</v>
      </c>
      <c r="L553" s="38">
        <f>L402*$D523</f>
        <v>0</v>
      </c>
      <c r="M553" s="38">
        <f>M402*$D523</f>
        <v>0</v>
      </c>
      <c r="O553" s="38">
        <f>O402*$E523</f>
        <v>0</v>
      </c>
      <c r="P553" s="38">
        <f>P402*$E523</f>
        <v>0</v>
      </c>
      <c r="Q553" s="38">
        <f>Q402*$E523</f>
        <v>0</v>
      </c>
      <c r="S553" s="38">
        <f>S402*$F523</f>
        <v>0</v>
      </c>
      <c r="T553" s="38">
        <f>T402*$F523</f>
        <v>0</v>
      </c>
      <c r="U553" s="38">
        <f>U402*$F523</f>
        <v>0</v>
      </c>
      <c r="W553" s="38">
        <f>W402*$G523</f>
        <v>0</v>
      </c>
      <c r="X553" s="38">
        <f>X402*$G523</f>
        <v>0</v>
      </c>
      <c r="Y553" s="38">
        <f>Y402*$G523</f>
        <v>0</v>
      </c>
      <c r="AA553" s="38">
        <f>AA402*$H523</f>
        <v>0</v>
      </c>
      <c r="AB553" s="38">
        <f>AB402*$H523</f>
        <v>0</v>
      </c>
      <c r="AC553" s="38">
        <f>AC402*$H523</f>
        <v>0</v>
      </c>
      <c r="AE553" s="38">
        <f>AE402*$I523</f>
        <v>0</v>
      </c>
      <c r="AF553" s="38">
        <f>AF402*$I523</f>
        <v>0</v>
      </c>
      <c r="AG553" s="38">
        <f>AG402*$I523</f>
        <v>0</v>
      </c>
      <c r="AI553" s="38">
        <f>AI402*$J523</f>
        <v>0</v>
      </c>
      <c r="AJ553" s="38">
        <f>AJ402*$J523</f>
        <v>0</v>
      </c>
      <c r="AK553" s="38">
        <f>AK402*$J523</f>
        <v>0</v>
      </c>
      <c r="AL553" s="17"/>
    </row>
    <row r="554" spans="1:38">
      <c r="A554" s="4" t="s">
        <v>232</v>
      </c>
      <c r="C554" s="38">
        <f>C403*$B524</f>
        <v>0</v>
      </c>
      <c r="D554" s="38">
        <f>D403*$B524</f>
        <v>0</v>
      </c>
      <c r="E554" s="38">
        <f>E403*$B524</f>
        <v>0</v>
      </c>
      <c r="G554" s="38">
        <f>G403*$C524</f>
        <v>0</v>
      </c>
      <c r="H554" s="38">
        <f>H403*$C524</f>
        <v>0</v>
      </c>
      <c r="I554" s="38">
        <f>I403*$C524</f>
        <v>0</v>
      </c>
      <c r="K554" s="38">
        <f>K403*$D524</f>
        <v>0</v>
      </c>
      <c r="L554" s="38">
        <f>L403*$D524</f>
        <v>0</v>
      </c>
      <c r="M554" s="38">
        <f>M403*$D524</f>
        <v>0</v>
      </c>
      <c r="O554" s="38">
        <f>O403*$E524</f>
        <v>0</v>
      </c>
      <c r="P554" s="38">
        <f>P403*$E524</f>
        <v>0</v>
      </c>
      <c r="Q554" s="38">
        <f>Q403*$E524</f>
        <v>0</v>
      </c>
      <c r="S554" s="38">
        <f>S403*$F524</f>
        <v>0</v>
      </c>
      <c r="T554" s="38">
        <f>T403*$F524</f>
        <v>0</v>
      </c>
      <c r="U554" s="38">
        <f>U403*$F524</f>
        <v>0</v>
      </c>
      <c r="W554" s="38">
        <f>W403*$G524</f>
        <v>0</v>
      </c>
      <c r="X554" s="38">
        <f>X403*$G524</f>
        <v>0</v>
      </c>
      <c r="Y554" s="38">
        <f>Y403*$G524</f>
        <v>0</v>
      </c>
      <c r="AA554" s="38">
        <f>AA403*$H524</f>
        <v>0</v>
      </c>
      <c r="AB554" s="38">
        <f>AB403*$H524</f>
        <v>0</v>
      </c>
      <c r="AC554" s="38">
        <f>AC403*$H524</f>
        <v>0</v>
      </c>
      <c r="AE554" s="38">
        <f>AE403*$I524</f>
        <v>0</v>
      </c>
      <c r="AF554" s="38">
        <f>AF403*$I524</f>
        <v>0</v>
      </c>
      <c r="AG554" s="38">
        <f>AG403*$I524</f>
        <v>0</v>
      </c>
      <c r="AI554" s="38">
        <f>AI403*$J524</f>
        <v>0</v>
      </c>
      <c r="AJ554" s="38">
        <f>AJ403*$J524</f>
        <v>0</v>
      </c>
      <c r="AK554" s="38">
        <f>AK403*$J524</f>
        <v>0</v>
      </c>
      <c r="AL554" s="17"/>
    </row>
    <row r="556" spans="1:38" ht="21" customHeight="1">
      <c r="A556" s="1" t="s">
        <v>728</v>
      </c>
    </row>
    <row r="557" spans="1:38">
      <c r="A557" s="3" t="s">
        <v>383</v>
      </c>
    </row>
    <row r="558" spans="1:38">
      <c r="A558" s="33" t="s">
        <v>698</v>
      </c>
    </row>
    <row r="559" spans="1:38">
      <c r="A559" s="33" t="s">
        <v>724</v>
      </c>
    </row>
    <row r="560" spans="1:38">
      <c r="A560" s="33" t="s">
        <v>729</v>
      </c>
    </row>
    <row r="561" spans="1:38">
      <c r="A561" s="3" t="s">
        <v>730</v>
      </c>
    </row>
    <row r="563" spans="1:38">
      <c r="B563" s="29" t="s">
        <v>153</v>
      </c>
      <c r="C563" s="15" t="s">
        <v>351</v>
      </c>
      <c r="D563" s="15" t="s">
        <v>352</v>
      </c>
      <c r="E563" s="15" t="s">
        <v>353</v>
      </c>
      <c r="F563" s="29" t="s">
        <v>154</v>
      </c>
      <c r="G563" s="15" t="s">
        <v>351</v>
      </c>
      <c r="H563" s="15" t="s">
        <v>352</v>
      </c>
      <c r="I563" s="15" t="s">
        <v>353</v>
      </c>
      <c r="J563" s="29" t="s">
        <v>155</v>
      </c>
      <c r="K563" s="15" t="s">
        <v>351</v>
      </c>
      <c r="L563" s="15" t="s">
        <v>352</v>
      </c>
      <c r="M563" s="15" t="s">
        <v>353</v>
      </c>
      <c r="N563" s="29" t="s">
        <v>156</v>
      </c>
      <c r="O563" s="15" t="s">
        <v>351</v>
      </c>
      <c r="P563" s="15" t="s">
        <v>352</v>
      </c>
      <c r="Q563" s="15" t="s">
        <v>353</v>
      </c>
      <c r="R563" s="29" t="s">
        <v>157</v>
      </c>
      <c r="S563" s="15" t="s">
        <v>351</v>
      </c>
      <c r="T563" s="15" t="s">
        <v>352</v>
      </c>
      <c r="U563" s="15" t="s">
        <v>353</v>
      </c>
      <c r="V563" s="29" t="s">
        <v>162</v>
      </c>
      <c r="W563" s="15" t="s">
        <v>351</v>
      </c>
      <c r="X563" s="15" t="s">
        <v>352</v>
      </c>
      <c r="Y563" s="15" t="s">
        <v>353</v>
      </c>
      <c r="Z563" s="29" t="s">
        <v>158</v>
      </c>
      <c r="AA563" s="15" t="s">
        <v>351</v>
      </c>
      <c r="AB563" s="15" t="s">
        <v>352</v>
      </c>
      <c r="AC563" s="15" t="s">
        <v>353</v>
      </c>
      <c r="AD563" s="29" t="s">
        <v>159</v>
      </c>
      <c r="AE563" s="15" t="s">
        <v>351</v>
      </c>
      <c r="AF563" s="15" t="s">
        <v>352</v>
      </c>
      <c r="AG563" s="15" t="s">
        <v>353</v>
      </c>
      <c r="AH563" s="29" t="s">
        <v>160</v>
      </c>
      <c r="AI563" s="15" t="s">
        <v>351</v>
      </c>
      <c r="AJ563" s="15" t="s">
        <v>352</v>
      </c>
      <c r="AK563" s="15" t="s">
        <v>353</v>
      </c>
    </row>
    <row r="564" spans="1:38">
      <c r="A564" s="4" t="s">
        <v>191</v>
      </c>
      <c r="C564" s="38">
        <f>C439*$B523*$B506</f>
        <v>0</v>
      </c>
      <c r="D564" s="38">
        <f>D439*$B523*$B506</f>
        <v>0</v>
      </c>
      <c r="E564" s="38">
        <f>E439*$B523*$B506</f>
        <v>0</v>
      </c>
      <c r="G564" s="38">
        <f>G439*$C523*$C506</f>
        <v>0</v>
      </c>
      <c r="H564" s="38">
        <f>H439*$C523*$C506</f>
        <v>0</v>
      </c>
      <c r="I564" s="38">
        <f>I439*$C523*$C506</f>
        <v>0</v>
      </c>
      <c r="K564" s="38">
        <f>K439*$D523*$D506</f>
        <v>0</v>
      </c>
      <c r="L564" s="38">
        <f>L439*$D523*$D506</f>
        <v>0</v>
      </c>
      <c r="M564" s="38">
        <f>M439*$D523*$D506</f>
        <v>0</v>
      </c>
      <c r="O564" s="38">
        <f>O439*$E523*$E506</f>
        <v>0</v>
      </c>
      <c r="P564" s="38">
        <f>P439*$E523*$E506</f>
        <v>0</v>
      </c>
      <c r="Q564" s="38">
        <f>Q439*$E523*$E506</f>
        <v>0</v>
      </c>
      <c r="S564" s="38">
        <f>S439*$F523*$F506</f>
        <v>0</v>
      </c>
      <c r="T564" s="38">
        <f>T439*$F523*$F506</f>
        <v>0</v>
      </c>
      <c r="U564" s="38">
        <f>U439*$F523*$F506</f>
        <v>0</v>
      </c>
      <c r="W564" s="38">
        <f>W439*$G523*$G506</f>
        <v>0</v>
      </c>
      <c r="X564" s="38">
        <f>X439*$G523*$G506</f>
        <v>0</v>
      </c>
      <c r="Y564" s="38">
        <f>Y439*$G523*$G506</f>
        <v>0</v>
      </c>
      <c r="AA564" s="38">
        <f>AA439*$H523*$H506</f>
        <v>0</v>
      </c>
      <c r="AB564" s="38">
        <f>AB439*$H523*$H506</f>
        <v>0</v>
      </c>
      <c r="AC564" s="38">
        <f>AC439*$H523*$H506</f>
        <v>0</v>
      </c>
      <c r="AE564" s="38">
        <f>AE439*$I523*$I506</f>
        <v>0</v>
      </c>
      <c r="AF564" s="38">
        <f>AF439*$I523*$I506</f>
        <v>0</v>
      </c>
      <c r="AG564" s="38">
        <f>AG439*$I523*$I506</f>
        <v>0</v>
      </c>
      <c r="AI564" s="38">
        <f>AI439*$J523*$J506</f>
        <v>0</v>
      </c>
      <c r="AJ564" s="38">
        <f>AJ439*$J523*$J506</f>
        <v>0</v>
      </c>
      <c r="AK564" s="38">
        <f>AK439*$J523*$J506</f>
        <v>0</v>
      </c>
      <c r="AL564" s="17"/>
    </row>
    <row r="565" spans="1:38">
      <c r="A565" s="4" t="s">
        <v>192</v>
      </c>
      <c r="C565" s="38">
        <f>C440*$B524*$B507</f>
        <v>0</v>
      </c>
      <c r="D565" s="38">
        <f>D440*$B524*$B507</f>
        <v>0</v>
      </c>
      <c r="E565" s="38">
        <f>E440*$B524*$B507</f>
        <v>0</v>
      </c>
      <c r="G565" s="38">
        <f>G440*$C524*$C507</f>
        <v>0</v>
      </c>
      <c r="H565" s="38">
        <f>H440*$C524*$C507</f>
        <v>0</v>
      </c>
      <c r="I565" s="38">
        <f>I440*$C524*$C507</f>
        <v>0</v>
      </c>
      <c r="K565" s="38">
        <f>K440*$D524*$D507</f>
        <v>0</v>
      </c>
      <c r="L565" s="38">
        <f>L440*$D524*$D507</f>
        <v>0</v>
      </c>
      <c r="M565" s="38">
        <f>M440*$D524*$D507</f>
        <v>0</v>
      </c>
      <c r="O565" s="38">
        <f>O440*$E524*$E507</f>
        <v>0</v>
      </c>
      <c r="P565" s="38">
        <f>P440*$E524*$E507</f>
        <v>0</v>
      </c>
      <c r="Q565" s="38">
        <f>Q440*$E524*$E507</f>
        <v>0</v>
      </c>
      <c r="S565" s="38">
        <f>S440*$F524*$F507</f>
        <v>0</v>
      </c>
      <c r="T565" s="38">
        <f>T440*$F524*$F507</f>
        <v>0</v>
      </c>
      <c r="U565" s="38">
        <f>U440*$F524*$F507</f>
        <v>0</v>
      </c>
      <c r="W565" s="38">
        <f>W440*$G524*$G507</f>
        <v>0</v>
      </c>
      <c r="X565" s="38">
        <f>X440*$G524*$G507</f>
        <v>0</v>
      </c>
      <c r="Y565" s="38">
        <f>Y440*$G524*$G507</f>
        <v>0</v>
      </c>
      <c r="AA565" s="38">
        <f>AA440*$H524*$H507</f>
        <v>0</v>
      </c>
      <c r="AB565" s="38">
        <f>AB440*$H524*$H507</f>
        <v>0</v>
      </c>
      <c r="AC565" s="38">
        <f>AC440*$H524*$H507</f>
        <v>0</v>
      </c>
      <c r="AE565" s="38">
        <f>AE440*$I524*$I507</f>
        <v>0</v>
      </c>
      <c r="AF565" s="38">
        <f>AF440*$I524*$I507</f>
        <v>0</v>
      </c>
      <c r="AG565" s="38">
        <f>AG440*$I524*$I507</f>
        <v>0</v>
      </c>
      <c r="AI565" s="38">
        <f>AI440*$J524*$J507</f>
        <v>0</v>
      </c>
      <c r="AJ565" s="38">
        <f>AJ440*$J524*$J507</f>
        <v>0</v>
      </c>
      <c r="AK565" s="38">
        <f>AK440*$J524*$J507</f>
        <v>0</v>
      </c>
      <c r="AL565" s="17"/>
    </row>
    <row r="567" spans="1:38" ht="21" customHeight="1">
      <c r="A567" s="1" t="s">
        <v>731</v>
      </c>
    </row>
    <row r="568" spans="1:38">
      <c r="A568" s="3" t="s">
        <v>383</v>
      </c>
    </row>
    <row r="569" spans="1:38">
      <c r="A569" s="33" t="s">
        <v>732</v>
      </c>
    </row>
    <row r="570" spans="1:38">
      <c r="A570" s="33" t="s">
        <v>733</v>
      </c>
    </row>
    <row r="571" spans="1:38">
      <c r="A571" s="33" t="s">
        <v>734</v>
      </c>
    </row>
    <row r="572" spans="1:38">
      <c r="A572" s="33" t="s">
        <v>735</v>
      </c>
    </row>
    <row r="573" spans="1:38">
      <c r="A573" s="33" t="s">
        <v>736</v>
      </c>
    </row>
    <row r="574" spans="1:38">
      <c r="A574" s="3" t="s">
        <v>472</v>
      </c>
    </row>
    <row r="576" spans="1:38">
      <c r="B576" s="29" t="s">
        <v>153</v>
      </c>
      <c r="C576" s="15" t="s">
        <v>351</v>
      </c>
      <c r="D576" s="15" t="s">
        <v>352</v>
      </c>
      <c r="E576" s="15" t="s">
        <v>353</v>
      </c>
      <c r="F576" s="29" t="s">
        <v>154</v>
      </c>
      <c r="G576" s="15" t="s">
        <v>351</v>
      </c>
      <c r="H576" s="15" t="s">
        <v>352</v>
      </c>
      <c r="I576" s="15" t="s">
        <v>353</v>
      </c>
      <c r="J576" s="29" t="s">
        <v>155</v>
      </c>
      <c r="K576" s="15" t="s">
        <v>351</v>
      </c>
      <c r="L576" s="15" t="s">
        <v>352</v>
      </c>
      <c r="M576" s="15" t="s">
        <v>353</v>
      </c>
      <c r="N576" s="29" t="s">
        <v>156</v>
      </c>
      <c r="O576" s="15" t="s">
        <v>351</v>
      </c>
      <c r="P576" s="15" t="s">
        <v>352</v>
      </c>
      <c r="Q576" s="15" t="s">
        <v>353</v>
      </c>
      <c r="R576" s="29" t="s">
        <v>157</v>
      </c>
      <c r="S576" s="15" t="s">
        <v>351</v>
      </c>
      <c r="T576" s="15" t="s">
        <v>352</v>
      </c>
      <c r="U576" s="15" t="s">
        <v>353</v>
      </c>
      <c r="V576" s="29" t="s">
        <v>162</v>
      </c>
      <c r="W576" s="15" t="s">
        <v>351</v>
      </c>
      <c r="X576" s="15" t="s">
        <v>352</v>
      </c>
      <c r="Y576" s="15" t="s">
        <v>353</v>
      </c>
      <c r="Z576" s="29" t="s">
        <v>158</v>
      </c>
      <c r="AA576" s="15" t="s">
        <v>351</v>
      </c>
      <c r="AB576" s="15" t="s">
        <v>352</v>
      </c>
      <c r="AC576" s="15" t="s">
        <v>353</v>
      </c>
      <c r="AD576" s="29" t="s">
        <v>159</v>
      </c>
      <c r="AE576" s="15" t="s">
        <v>351</v>
      </c>
      <c r="AF576" s="15" t="s">
        <v>352</v>
      </c>
      <c r="AG576" s="15" t="s">
        <v>353</v>
      </c>
      <c r="AH576" s="29" t="s">
        <v>160</v>
      </c>
      <c r="AI576" s="15" t="s">
        <v>351</v>
      </c>
      <c r="AJ576" s="15" t="s">
        <v>352</v>
      </c>
      <c r="AK576" s="15" t="s">
        <v>353</v>
      </c>
    </row>
    <row r="577" spans="1:38">
      <c r="A577" s="4" t="s">
        <v>185</v>
      </c>
      <c r="C577" s="39">
        <f>C$533</f>
        <v>0</v>
      </c>
      <c r="D577" s="39">
        <f>D$533</f>
        <v>0</v>
      </c>
      <c r="E577" s="39">
        <f>E$533</f>
        <v>0</v>
      </c>
      <c r="G577" s="39">
        <f>G$533</f>
        <v>0</v>
      </c>
      <c r="H577" s="39">
        <f>H$533</f>
        <v>0</v>
      </c>
      <c r="I577" s="39">
        <f>I$533</f>
        <v>0</v>
      </c>
      <c r="K577" s="39">
        <f>K$533</f>
        <v>0</v>
      </c>
      <c r="L577" s="39">
        <f>L$533</f>
        <v>0</v>
      </c>
      <c r="M577" s="39">
        <f>M$533</f>
        <v>0</v>
      </c>
      <c r="O577" s="39">
        <f>O$533</f>
        <v>0</v>
      </c>
      <c r="P577" s="39">
        <f>P$533</f>
        <v>0</v>
      </c>
      <c r="Q577" s="39">
        <f>Q$533</f>
        <v>0</v>
      </c>
      <c r="S577" s="39">
        <f>S$533</f>
        <v>0</v>
      </c>
      <c r="T577" s="39">
        <f>T$533</f>
        <v>0</v>
      </c>
      <c r="U577" s="39">
        <f>U$533</f>
        <v>0</v>
      </c>
      <c r="W577" s="39">
        <f>W$533</f>
        <v>0</v>
      </c>
      <c r="X577" s="39">
        <f>X$533</f>
        <v>0</v>
      </c>
      <c r="Y577" s="39">
        <f>Y$533</f>
        <v>0</v>
      </c>
      <c r="AA577" s="39">
        <f>AA$533</f>
        <v>0</v>
      </c>
      <c r="AB577" s="39">
        <f>AB$533</f>
        <v>0</v>
      </c>
      <c r="AC577" s="39">
        <f>AC$533</f>
        <v>0</v>
      </c>
      <c r="AE577" s="39">
        <f>AE$533</f>
        <v>0</v>
      </c>
      <c r="AF577" s="39">
        <f>AF$533</f>
        <v>0</v>
      </c>
      <c r="AG577" s="39">
        <f>AG$533</f>
        <v>0</v>
      </c>
      <c r="AI577" s="39">
        <f>AI$533</f>
        <v>0</v>
      </c>
      <c r="AJ577" s="39">
        <f>AJ$533</f>
        <v>0</v>
      </c>
      <c r="AK577" s="39">
        <f>AK$533</f>
        <v>0</v>
      </c>
      <c r="AL577" s="17"/>
    </row>
    <row r="578" spans="1:38">
      <c r="A578" s="4" t="s">
        <v>186</v>
      </c>
      <c r="C578" s="39">
        <f>C$543</f>
        <v>0</v>
      </c>
      <c r="D578" s="39">
        <f>D$543</f>
        <v>0</v>
      </c>
      <c r="E578" s="39">
        <f>E$543</f>
        <v>0</v>
      </c>
      <c r="G578" s="39">
        <f>G$543</f>
        <v>0</v>
      </c>
      <c r="H578" s="39">
        <f>H$543</f>
        <v>0</v>
      </c>
      <c r="I578" s="39">
        <f>I$543</f>
        <v>0</v>
      </c>
      <c r="K578" s="39">
        <f>K$543</f>
        <v>0</v>
      </c>
      <c r="L578" s="39">
        <f>L$543</f>
        <v>0</v>
      </c>
      <c r="M578" s="39">
        <f>M$543</f>
        <v>0</v>
      </c>
      <c r="O578" s="39">
        <f>O$543</f>
        <v>0</v>
      </c>
      <c r="P578" s="39">
        <f>P$543</f>
        <v>0</v>
      </c>
      <c r="Q578" s="39">
        <f>Q$543</f>
        <v>0</v>
      </c>
      <c r="S578" s="39">
        <f>S$543</f>
        <v>0</v>
      </c>
      <c r="T578" s="39">
        <f>T$543</f>
        <v>0</v>
      </c>
      <c r="U578" s="39">
        <f>U$543</f>
        <v>0</v>
      </c>
      <c r="W578" s="39">
        <f>W$543</f>
        <v>0</v>
      </c>
      <c r="X578" s="39">
        <f>X$543</f>
        <v>0</v>
      </c>
      <c r="Y578" s="39">
        <f>Y$543</f>
        <v>0</v>
      </c>
      <c r="AA578" s="39">
        <f>AA$543</f>
        <v>0</v>
      </c>
      <c r="AB578" s="39">
        <f>AB$543</f>
        <v>0</v>
      </c>
      <c r="AC578" s="39">
        <f>AC$543</f>
        <v>0</v>
      </c>
      <c r="AE578" s="39">
        <f>AE$543</f>
        <v>0</v>
      </c>
      <c r="AF578" s="39">
        <f>AF$543</f>
        <v>0</v>
      </c>
      <c r="AG578" s="39">
        <f>AG$543</f>
        <v>0</v>
      </c>
      <c r="AI578" s="39">
        <f>AI$543</f>
        <v>0</v>
      </c>
      <c r="AJ578" s="39">
        <f>AJ$543</f>
        <v>0</v>
      </c>
      <c r="AK578" s="39">
        <f>AK$543</f>
        <v>0</v>
      </c>
      <c r="AL578" s="17"/>
    </row>
    <row r="579" spans="1:38">
      <c r="A579" s="4" t="s">
        <v>231</v>
      </c>
      <c r="C579" s="39">
        <f>C$553</f>
        <v>0</v>
      </c>
      <c r="D579" s="39">
        <f>D$553</f>
        <v>0</v>
      </c>
      <c r="E579" s="39">
        <f>E$553</f>
        <v>0</v>
      </c>
      <c r="G579" s="39">
        <f>G$553</f>
        <v>0</v>
      </c>
      <c r="H579" s="39">
        <f>H$553</f>
        <v>0</v>
      </c>
      <c r="I579" s="39">
        <f>I$553</f>
        <v>0</v>
      </c>
      <c r="K579" s="39">
        <f>K$553</f>
        <v>0</v>
      </c>
      <c r="L579" s="39">
        <f>L$553</f>
        <v>0</v>
      </c>
      <c r="M579" s="39">
        <f>M$553</f>
        <v>0</v>
      </c>
      <c r="O579" s="39">
        <f>O$553</f>
        <v>0</v>
      </c>
      <c r="P579" s="39">
        <f>P$553</f>
        <v>0</v>
      </c>
      <c r="Q579" s="39">
        <f>Q$553</f>
        <v>0</v>
      </c>
      <c r="S579" s="39">
        <f>S$553</f>
        <v>0</v>
      </c>
      <c r="T579" s="39">
        <f>T$553</f>
        <v>0</v>
      </c>
      <c r="U579" s="39">
        <f>U$553</f>
        <v>0</v>
      </c>
      <c r="W579" s="39">
        <f>W$553</f>
        <v>0</v>
      </c>
      <c r="X579" s="39">
        <f>X$553</f>
        <v>0</v>
      </c>
      <c r="Y579" s="39">
        <f>Y$553</f>
        <v>0</v>
      </c>
      <c r="AA579" s="39">
        <f>AA$553</f>
        <v>0</v>
      </c>
      <c r="AB579" s="39">
        <f>AB$553</f>
        <v>0</v>
      </c>
      <c r="AC579" s="39">
        <f>AC$553</f>
        <v>0</v>
      </c>
      <c r="AE579" s="39">
        <f>AE$553</f>
        <v>0</v>
      </c>
      <c r="AF579" s="39">
        <f>AF$553</f>
        <v>0</v>
      </c>
      <c r="AG579" s="39">
        <f>AG$553</f>
        <v>0</v>
      </c>
      <c r="AI579" s="39">
        <f>AI$553</f>
        <v>0</v>
      </c>
      <c r="AJ579" s="39">
        <f>AJ$553</f>
        <v>0</v>
      </c>
      <c r="AK579" s="39">
        <f>AK$553</f>
        <v>0</v>
      </c>
      <c r="AL579" s="17"/>
    </row>
    <row r="580" spans="1:38">
      <c r="A580" s="4" t="s">
        <v>187</v>
      </c>
      <c r="C580" s="39">
        <f>C$534</f>
        <v>0</v>
      </c>
      <c r="D580" s="39">
        <f>D$534</f>
        <v>0</v>
      </c>
      <c r="E580" s="39">
        <f>E$534</f>
        <v>0</v>
      </c>
      <c r="G580" s="39">
        <f>G$534</f>
        <v>0</v>
      </c>
      <c r="H580" s="39">
        <f>H$534</f>
        <v>0</v>
      </c>
      <c r="I580" s="39">
        <f>I$534</f>
        <v>0</v>
      </c>
      <c r="K580" s="39">
        <f>K$534</f>
        <v>0</v>
      </c>
      <c r="L580" s="39">
        <f>L$534</f>
        <v>0</v>
      </c>
      <c r="M580" s="39">
        <f>M$534</f>
        <v>0</v>
      </c>
      <c r="O580" s="39">
        <f>O$534</f>
        <v>0</v>
      </c>
      <c r="P580" s="39">
        <f>P$534</f>
        <v>0</v>
      </c>
      <c r="Q580" s="39">
        <f>Q$534</f>
        <v>0</v>
      </c>
      <c r="S580" s="39">
        <f>S$534</f>
        <v>0</v>
      </c>
      <c r="T580" s="39">
        <f>T$534</f>
        <v>0</v>
      </c>
      <c r="U580" s="39">
        <f>U$534</f>
        <v>0</v>
      </c>
      <c r="W580" s="39">
        <f>W$534</f>
        <v>0</v>
      </c>
      <c r="X580" s="39">
        <f>X$534</f>
        <v>0</v>
      </c>
      <c r="Y580" s="39">
        <f>Y$534</f>
        <v>0</v>
      </c>
      <c r="AA580" s="39">
        <f>AA$534</f>
        <v>0</v>
      </c>
      <c r="AB580" s="39">
        <f>AB$534</f>
        <v>0</v>
      </c>
      <c r="AC580" s="39">
        <f>AC$534</f>
        <v>0</v>
      </c>
      <c r="AE580" s="39">
        <f>AE$534</f>
        <v>0</v>
      </c>
      <c r="AF580" s="39">
        <f>AF$534</f>
        <v>0</v>
      </c>
      <c r="AG580" s="39">
        <f>AG$534</f>
        <v>0</v>
      </c>
      <c r="AI580" s="39">
        <f>AI$534</f>
        <v>0</v>
      </c>
      <c r="AJ580" s="39">
        <f>AJ$534</f>
        <v>0</v>
      </c>
      <c r="AK580" s="39">
        <f>AK$534</f>
        <v>0</v>
      </c>
      <c r="AL580" s="17"/>
    </row>
    <row r="581" spans="1:38">
      <c r="A581" s="4" t="s">
        <v>188</v>
      </c>
      <c r="C581" s="39">
        <f>C$544</f>
        <v>0</v>
      </c>
      <c r="D581" s="39">
        <f>D$544</f>
        <v>0</v>
      </c>
      <c r="E581" s="39">
        <f>E$544</f>
        <v>0</v>
      </c>
      <c r="G581" s="39">
        <f>G$544</f>
        <v>0</v>
      </c>
      <c r="H581" s="39">
        <f>H$544</f>
        <v>0</v>
      </c>
      <c r="I581" s="39">
        <f>I$544</f>
        <v>0</v>
      </c>
      <c r="K581" s="39">
        <f>K$544</f>
        <v>0</v>
      </c>
      <c r="L581" s="39">
        <f>L$544</f>
        <v>0</v>
      </c>
      <c r="M581" s="39">
        <f>M$544</f>
        <v>0</v>
      </c>
      <c r="O581" s="39">
        <f>O$544</f>
        <v>0</v>
      </c>
      <c r="P581" s="39">
        <f>P$544</f>
        <v>0</v>
      </c>
      <c r="Q581" s="39">
        <f>Q$544</f>
        <v>0</v>
      </c>
      <c r="S581" s="39">
        <f>S$544</f>
        <v>0</v>
      </c>
      <c r="T581" s="39">
        <f>T$544</f>
        <v>0</v>
      </c>
      <c r="U581" s="39">
        <f>U$544</f>
        <v>0</v>
      </c>
      <c r="W581" s="39">
        <f>W$544</f>
        <v>0</v>
      </c>
      <c r="X581" s="39">
        <f>X$544</f>
        <v>0</v>
      </c>
      <c r="Y581" s="39">
        <f>Y$544</f>
        <v>0</v>
      </c>
      <c r="AA581" s="39">
        <f>AA$544</f>
        <v>0</v>
      </c>
      <c r="AB581" s="39">
        <f>AB$544</f>
        <v>0</v>
      </c>
      <c r="AC581" s="39">
        <f>AC$544</f>
        <v>0</v>
      </c>
      <c r="AE581" s="39">
        <f>AE$544</f>
        <v>0</v>
      </c>
      <c r="AF581" s="39">
        <f>AF$544</f>
        <v>0</v>
      </c>
      <c r="AG581" s="39">
        <f>AG$544</f>
        <v>0</v>
      </c>
      <c r="AI581" s="39">
        <f>AI$544</f>
        <v>0</v>
      </c>
      <c r="AJ581" s="39">
        <f>AJ$544</f>
        <v>0</v>
      </c>
      <c r="AK581" s="39">
        <f>AK$544</f>
        <v>0</v>
      </c>
      <c r="AL581" s="17"/>
    </row>
    <row r="582" spans="1:38">
      <c r="A582" s="4" t="s">
        <v>232</v>
      </c>
      <c r="C582" s="39">
        <f>C$554</f>
        <v>0</v>
      </c>
      <c r="D582" s="39">
        <f>D$554</f>
        <v>0</v>
      </c>
      <c r="E582" s="39">
        <f>E$554</f>
        <v>0</v>
      </c>
      <c r="G582" s="39">
        <f>G$554</f>
        <v>0</v>
      </c>
      <c r="H582" s="39">
        <f>H$554</f>
        <v>0</v>
      </c>
      <c r="I582" s="39">
        <f>I$554</f>
        <v>0</v>
      </c>
      <c r="K582" s="39">
        <f>K$554</f>
        <v>0</v>
      </c>
      <c r="L582" s="39">
        <f>L$554</f>
        <v>0</v>
      </c>
      <c r="M582" s="39">
        <f>M$554</f>
        <v>0</v>
      </c>
      <c r="O582" s="39">
        <f>O$554</f>
        <v>0</v>
      </c>
      <c r="P582" s="39">
        <f>P$554</f>
        <v>0</v>
      </c>
      <c r="Q582" s="39">
        <f>Q$554</f>
        <v>0</v>
      </c>
      <c r="S582" s="39">
        <f>S$554</f>
        <v>0</v>
      </c>
      <c r="T582" s="39">
        <f>T$554</f>
        <v>0</v>
      </c>
      <c r="U582" s="39">
        <f>U$554</f>
        <v>0</v>
      </c>
      <c r="W582" s="39">
        <f>W$554</f>
        <v>0</v>
      </c>
      <c r="X582" s="39">
        <f>X$554</f>
        <v>0</v>
      </c>
      <c r="Y582" s="39">
        <f>Y$554</f>
        <v>0</v>
      </c>
      <c r="AA582" s="39">
        <f>AA$554</f>
        <v>0</v>
      </c>
      <c r="AB582" s="39">
        <f>AB$554</f>
        <v>0</v>
      </c>
      <c r="AC582" s="39">
        <f>AC$554</f>
        <v>0</v>
      </c>
      <c r="AE582" s="39">
        <f>AE$554</f>
        <v>0</v>
      </c>
      <c r="AF582" s="39">
        <f>AF$554</f>
        <v>0</v>
      </c>
      <c r="AG582" s="39">
        <f>AG$554</f>
        <v>0</v>
      </c>
      <c r="AI582" s="39">
        <f>AI$554</f>
        <v>0</v>
      </c>
      <c r="AJ582" s="39">
        <f>AJ$554</f>
        <v>0</v>
      </c>
      <c r="AK582" s="39">
        <f>AK$554</f>
        <v>0</v>
      </c>
      <c r="AL582" s="17"/>
    </row>
    <row r="583" spans="1:38">
      <c r="A583" s="4" t="s">
        <v>189</v>
      </c>
      <c r="C583" s="39">
        <f>C298</f>
        <v>0</v>
      </c>
      <c r="D583" s="39">
        <f>D298</f>
        <v>0</v>
      </c>
      <c r="E583" s="39">
        <f>E298</f>
        <v>0</v>
      </c>
      <c r="G583" s="39">
        <f>G298</f>
        <v>0</v>
      </c>
      <c r="H583" s="39">
        <f>H298</f>
        <v>0</v>
      </c>
      <c r="I583" s="39">
        <f>I298</f>
        <v>0</v>
      </c>
      <c r="K583" s="39">
        <f>K298</f>
        <v>0</v>
      </c>
      <c r="L583" s="39">
        <f>L298</f>
        <v>0</v>
      </c>
      <c r="M583" s="39">
        <f>M298</f>
        <v>0</v>
      </c>
      <c r="O583" s="39">
        <f>O298</f>
        <v>0</v>
      </c>
      <c r="P583" s="39">
        <f>P298</f>
        <v>0</v>
      </c>
      <c r="Q583" s="39">
        <f>Q298</f>
        <v>0</v>
      </c>
      <c r="S583" s="39">
        <f>S298</f>
        <v>0</v>
      </c>
      <c r="T583" s="39">
        <f>T298</f>
        <v>0</v>
      </c>
      <c r="U583" s="39">
        <f>U298</f>
        <v>0</v>
      </c>
      <c r="W583" s="39">
        <f>W298</f>
        <v>0</v>
      </c>
      <c r="X583" s="39">
        <f>X298</f>
        <v>0</v>
      </c>
      <c r="Y583" s="39">
        <f>Y298</f>
        <v>0</v>
      </c>
      <c r="AA583" s="39">
        <f>AA298</f>
        <v>0</v>
      </c>
      <c r="AB583" s="39">
        <f>AB298</f>
        <v>0</v>
      </c>
      <c r="AC583" s="39">
        <f>AC298</f>
        <v>0</v>
      </c>
      <c r="AE583" s="39">
        <f>AE298</f>
        <v>0</v>
      </c>
      <c r="AF583" s="39">
        <f>AF298</f>
        <v>0</v>
      </c>
      <c r="AG583" s="39">
        <f>AG298</f>
        <v>0</v>
      </c>
      <c r="AI583" s="39">
        <f>AI298</f>
        <v>0</v>
      </c>
      <c r="AJ583" s="39">
        <f>AJ298</f>
        <v>0</v>
      </c>
      <c r="AK583" s="39">
        <f>AK298</f>
        <v>0</v>
      </c>
      <c r="AL583" s="17"/>
    </row>
    <row r="584" spans="1:38">
      <c r="A584" s="4" t="s">
        <v>190</v>
      </c>
      <c r="C584" s="39">
        <f>C299</f>
        <v>0</v>
      </c>
      <c r="D584" s="39">
        <f>D299</f>
        <v>0</v>
      </c>
      <c r="E584" s="39">
        <f>E299</f>
        <v>0</v>
      </c>
      <c r="G584" s="39">
        <f>G299</f>
        <v>0</v>
      </c>
      <c r="H584" s="39">
        <f>H299</f>
        <v>0</v>
      </c>
      <c r="I584" s="39">
        <f>I299</f>
        <v>0</v>
      </c>
      <c r="K584" s="39">
        <f>K299</f>
        <v>0</v>
      </c>
      <c r="L584" s="39">
        <f>L299</f>
        <v>0</v>
      </c>
      <c r="M584" s="39">
        <f>M299</f>
        <v>0</v>
      </c>
      <c r="O584" s="39">
        <f>O299</f>
        <v>0</v>
      </c>
      <c r="P584" s="39">
        <f>P299</f>
        <v>0</v>
      </c>
      <c r="Q584" s="39">
        <f>Q299</f>
        <v>0</v>
      </c>
      <c r="S584" s="39">
        <f>S299</f>
        <v>0</v>
      </c>
      <c r="T584" s="39">
        <f>T299</f>
        <v>0</v>
      </c>
      <c r="U584" s="39">
        <f>U299</f>
        <v>0</v>
      </c>
      <c r="W584" s="39">
        <f>W299</f>
        <v>0</v>
      </c>
      <c r="X584" s="39">
        <f>X299</f>
        <v>0</v>
      </c>
      <c r="Y584" s="39">
        <f>Y299</f>
        <v>0</v>
      </c>
      <c r="AA584" s="39">
        <f>AA299</f>
        <v>0</v>
      </c>
      <c r="AB584" s="39">
        <f>AB299</f>
        <v>0</v>
      </c>
      <c r="AC584" s="39">
        <f>AC299</f>
        <v>0</v>
      </c>
      <c r="AE584" s="39">
        <f>AE299</f>
        <v>0</v>
      </c>
      <c r="AF584" s="39">
        <f>AF299</f>
        <v>0</v>
      </c>
      <c r="AG584" s="39">
        <f>AG299</f>
        <v>0</v>
      </c>
      <c r="AI584" s="39">
        <f>AI299</f>
        <v>0</v>
      </c>
      <c r="AJ584" s="39">
        <f>AJ299</f>
        <v>0</v>
      </c>
      <c r="AK584" s="39">
        <f>AK299</f>
        <v>0</v>
      </c>
      <c r="AL584" s="17"/>
    </row>
    <row r="585" spans="1:38">
      <c r="A585" s="4" t="s">
        <v>210</v>
      </c>
      <c r="C585" s="39">
        <f>C300</f>
        <v>0</v>
      </c>
      <c r="D585" s="39">
        <f>D300</f>
        <v>0</v>
      </c>
      <c r="E585" s="39">
        <f>E300</f>
        <v>0</v>
      </c>
      <c r="G585" s="39">
        <f>G300</f>
        <v>0</v>
      </c>
      <c r="H585" s="39">
        <f>H300</f>
        <v>0</v>
      </c>
      <c r="I585" s="39">
        <f>I300</f>
        <v>0</v>
      </c>
      <c r="K585" s="39">
        <f>K300</f>
        <v>0</v>
      </c>
      <c r="L585" s="39">
        <f>L300</f>
        <v>0</v>
      </c>
      <c r="M585" s="39">
        <f>M300</f>
        <v>0</v>
      </c>
      <c r="O585" s="39">
        <f>O300</f>
        <v>0</v>
      </c>
      <c r="P585" s="39">
        <f>P300</f>
        <v>0</v>
      </c>
      <c r="Q585" s="39">
        <f>Q300</f>
        <v>0</v>
      </c>
      <c r="S585" s="39">
        <f>S300</f>
        <v>0</v>
      </c>
      <c r="T585" s="39">
        <f>T300</f>
        <v>0</v>
      </c>
      <c r="U585" s="39">
        <f>U300</f>
        <v>0</v>
      </c>
      <c r="W585" s="39">
        <f>W300</f>
        <v>0</v>
      </c>
      <c r="X585" s="39">
        <f>X300</f>
        <v>0</v>
      </c>
      <c r="Y585" s="39">
        <f>Y300</f>
        <v>0</v>
      </c>
      <c r="AA585" s="39">
        <f>AA300</f>
        <v>0</v>
      </c>
      <c r="AB585" s="39">
        <f>AB300</f>
        <v>0</v>
      </c>
      <c r="AC585" s="39">
        <f>AC300</f>
        <v>0</v>
      </c>
      <c r="AE585" s="39">
        <f>AE300</f>
        <v>0</v>
      </c>
      <c r="AF585" s="39">
        <f>AF300</f>
        <v>0</v>
      </c>
      <c r="AG585" s="39">
        <f>AG300</f>
        <v>0</v>
      </c>
      <c r="AI585" s="39">
        <f>AI300</f>
        <v>0</v>
      </c>
      <c r="AJ585" s="39">
        <f>AJ300</f>
        <v>0</v>
      </c>
      <c r="AK585" s="39">
        <f>AK300</f>
        <v>0</v>
      </c>
      <c r="AL585" s="17"/>
    </row>
    <row r="586" spans="1:38">
      <c r="A586" s="4" t="s">
        <v>191</v>
      </c>
      <c r="C586" s="39">
        <f>C$564</f>
        <v>0</v>
      </c>
      <c r="D586" s="39">
        <f>D$564</f>
        <v>0</v>
      </c>
      <c r="E586" s="39">
        <f>E$564</f>
        <v>0</v>
      </c>
      <c r="G586" s="39">
        <f>G$564</f>
        <v>0</v>
      </c>
      <c r="H586" s="39">
        <f>H$564</f>
        <v>0</v>
      </c>
      <c r="I586" s="39">
        <f>I$564</f>
        <v>0</v>
      </c>
      <c r="K586" s="39">
        <f>K$564</f>
        <v>0</v>
      </c>
      <c r="L586" s="39">
        <f>L$564</f>
        <v>0</v>
      </c>
      <c r="M586" s="39">
        <f>M$564</f>
        <v>0</v>
      </c>
      <c r="O586" s="39">
        <f>O$564</f>
        <v>0</v>
      </c>
      <c r="P586" s="39">
        <f>P$564</f>
        <v>0</v>
      </c>
      <c r="Q586" s="39">
        <f>Q$564</f>
        <v>0</v>
      </c>
      <c r="S586" s="39">
        <f>S$564</f>
        <v>0</v>
      </c>
      <c r="T586" s="39">
        <f>T$564</f>
        <v>0</v>
      </c>
      <c r="U586" s="39">
        <f>U$564</f>
        <v>0</v>
      </c>
      <c r="W586" s="39">
        <f>W$564</f>
        <v>0</v>
      </c>
      <c r="X586" s="39">
        <f>X$564</f>
        <v>0</v>
      </c>
      <c r="Y586" s="39">
        <f>Y$564</f>
        <v>0</v>
      </c>
      <c r="AA586" s="39">
        <f>AA$564</f>
        <v>0</v>
      </c>
      <c r="AB586" s="39">
        <f>AB$564</f>
        <v>0</v>
      </c>
      <c r="AC586" s="39">
        <f>AC$564</f>
        <v>0</v>
      </c>
      <c r="AE586" s="39">
        <f>AE$564</f>
        <v>0</v>
      </c>
      <c r="AF586" s="39">
        <f>AF$564</f>
        <v>0</v>
      </c>
      <c r="AG586" s="39">
        <f>AG$564</f>
        <v>0</v>
      </c>
      <c r="AI586" s="39">
        <f>AI$564</f>
        <v>0</v>
      </c>
      <c r="AJ586" s="39">
        <f>AJ$564</f>
        <v>0</v>
      </c>
      <c r="AK586" s="39">
        <f>AK$564</f>
        <v>0</v>
      </c>
      <c r="AL586" s="17"/>
    </row>
    <row r="587" spans="1:38">
      <c r="A587" s="4" t="s">
        <v>192</v>
      </c>
      <c r="C587" s="39">
        <f>C$565</f>
        <v>0</v>
      </c>
      <c r="D587" s="39">
        <f>D$565</f>
        <v>0</v>
      </c>
      <c r="E587" s="39">
        <f>E$565</f>
        <v>0</v>
      </c>
      <c r="G587" s="39">
        <f>G$565</f>
        <v>0</v>
      </c>
      <c r="H587" s="39">
        <f>H$565</f>
        <v>0</v>
      </c>
      <c r="I587" s="39">
        <f>I$565</f>
        <v>0</v>
      </c>
      <c r="K587" s="39">
        <f>K$565</f>
        <v>0</v>
      </c>
      <c r="L587" s="39">
        <f>L$565</f>
        <v>0</v>
      </c>
      <c r="M587" s="39">
        <f>M$565</f>
        <v>0</v>
      </c>
      <c r="O587" s="39">
        <f>O$565</f>
        <v>0</v>
      </c>
      <c r="P587" s="39">
        <f>P$565</f>
        <v>0</v>
      </c>
      <c r="Q587" s="39">
        <f>Q$565</f>
        <v>0</v>
      </c>
      <c r="S587" s="39">
        <f>S$565</f>
        <v>0</v>
      </c>
      <c r="T587" s="39">
        <f>T$565</f>
        <v>0</v>
      </c>
      <c r="U587" s="39">
        <f>U$565</f>
        <v>0</v>
      </c>
      <c r="W587" s="39">
        <f>W$565</f>
        <v>0</v>
      </c>
      <c r="X587" s="39">
        <f>X$565</f>
        <v>0</v>
      </c>
      <c r="Y587" s="39">
        <f>Y$565</f>
        <v>0</v>
      </c>
      <c r="AA587" s="39">
        <f>AA$565</f>
        <v>0</v>
      </c>
      <c r="AB587" s="39">
        <f>AB$565</f>
        <v>0</v>
      </c>
      <c r="AC587" s="39">
        <f>AC$565</f>
        <v>0</v>
      </c>
      <c r="AE587" s="39">
        <f>AE$565</f>
        <v>0</v>
      </c>
      <c r="AF587" s="39">
        <f>AF$565</f>
        <v>0</v>
      </c>
      <c r="AG587" s="39">
        <f>AG$565</f>
        <v>0</v>
      </c>
      <c r="AI587" s="39">
        <f>AI$565</f>
        <v>0</v>
      </c>
      <c r="AJ587" s="39">
        <f>AJ$565</f>
        <v>0</v>
      </c>
      <c r="AK587" s="39">
        <f>AK$565</f>
        <v>0</v>
      </c>
      <c r="AL587" s="17"/>
    </row>
    <row r="588" spans="1:38">
      <c r="A588" s="4" t="s">
        <v>193</v>
      </c>
      <c r="C588" s="39">
        <f>C303</f>
        <v>0</v>
      </c>
      <c r="D588" s="39">
        <f>D303</f>
        <v>0</v>
      </c>
      <c r="E588" s="39">
        <f>E303</f>
        <v>0</v>
      </c>
      <c r="G588" s="39">
        <f>G303</f>
        <v>0</v>
      </c>
      <c r="H588" s="39">
        <f>H303</f>
        <v>0</v>
      </c>
      <c r="I588" s="39">
        <f>I303</f>
        <v>0</v>
      </c>
      <c r="K588" s="39">
        <f>K303</f>
        <v>0</v>
      </c>
      <c r="L588" s="39">
        <f>L303</f>
        <v>0</v>
      </c>
      <c r="M588" s="39">
        <f>M303</f>
        <v>0</v>
      </c>
      <c r="O588" s="39">
        <f>O303</f>
        <v>0</v>
      </c>
      <c r="P588" s="39">
        <f>P303</f>
        <v>0</v>
      </c>
      <c r="Q588" s="39">
        <f>Q303</f>
        <v>0</v>
      </c>
      <c r="S588" s="39">
        <f>S303</f>
        <v>0</v>
      </c>
      <c r="T588" s="39">
        <f>T303</f>
        <v>0</v>
      </c>
      <c r="U588" s="39">
        <f>U303</f>
        <v>0</v>
      </c>
      <c r="W588" s="39">
        <f>W303</f>
        <v>0</v>
      </c>
      <c r="X588" s="39">
        <f>X303</f>
        <v>0</v>
      </c>
      <c r="Y588" s="39">
        <f>Y303</f>
        <v>0</v>
      </c>
      <c r="AA588" s="39">
        <f>AA303</f>
        <v>0</v>
      </c>
      <c r="AB588" s="39">
        <f>AB303</f>
        <v>0</v>
      </c>
      <c r="AC588" s="39">
        <f>AC303</f>
        <v>0</v>
      </c>
      <c r="AE588" s="39">
        <f>AE303</f>
        <v>0</v>
      </c>
      <c r="AF588" s="39">
        <f>AF303</f>
        <v>0</v>
      </c>
      <c r="AG588" s="39">
        <f>AG303</f>
        <v>0</v>
      </c>
      <c r="AI588" s="39">
        <f>AI303</f>
        <v>0</v>
      </c>
      <c r="AJ588" s="39">
        <f>AJ303</f>
        <v>0</v>
      </c>
      <c r="AK588" s="39">
        <f>AK303</f>
        <v>0</v>
      </c>
      <c r="AL588" s="17"/>
    </row>
    <row r="589" spans="1:38">
      <c r="A589" s="4" t="s">
        <v>194</v>
      </c>
      <c r="C589" s="39">
        <f>C304</f>
        <v>0</v>
      </c>
      <c r="D589" s="39">
        <f>D304</f>
        <v>0</v>
      </c>
      <c r="E589" s="39">
        <f>E304</f>
        <v>0</v>
      </c>
      <c r="G589" s="39">
        <f>G304</f>
        <v>0</v>
      </c>
      <c r="H589" s="39">
        <f>H304</f>
        <v>0</v>
      </c>
      <c r="I589" s="39">
        <f>I304</f>
        <v>0</v>
      </c>
      <c r="K589" s="39">
        <f>K304</f>
        <v>0</v>
      </c>
      <c r="L589" s="39">
        <f>L304</f>
        <v>0</v>
      </c>
      <c r="M589" s="39">
        <f>M304</f>
        <v>0</v>
      </c>
      <c r="O589" s="39">
        <f>O304</f>
        <v>0</v>
      </c>
      <c r="P589" s="39">
        <f>P304</f>
        <v>0</v>
      </c>
      <c r="Q589" s="39">
        <f>Q304</f>
        <v>0</v>
      </c>
      <c r="S589" s="39">
        <f>S304</f>
        <v>0</v>
      </c>
      <c r="T589" s="39">
        <f>T304</f>
        <v>0</v>
      </c>
      <c r="U589" s="39">
        <f>U304</f>
        <v>0</v>
      </c>
      <c r="W589" s="39">
        <f>W304</f>
        <v>0</v>
      </c>
      <c r="X589" s="39">
        <f>X304</f>
        <v>0</v>
      </c>
      <c r="Y589" s="39">
        <f>Y304</f>
        <v>0</v>
      </c>
      <c r="AA589" s="39">
        <f>AA304</f>
        <v>0</v>
      </c>
      <c r="AB589" s="39">
        <f>AB304</f>
        <v>0</v>
      </c>
      <c r="AC589" s="39">
        <f>AC304</f>
        <v>0</v>
      </c>
      <c r="AE589" s="39">
        <f>AE304</f>
        <v>0</v>
      </c>
      <c r="AF589" s="39">
        <f>AF304</f>
        <v>0</v>
      </c>
      <c r="AG589" s="39">
        <f>AG304</f>
        <v>0</v>
      </c>
      <c r="AI589" s="39">
        <f>AI304</f>
        <v>0</v>
      </c>
      <c r="AJ589" s="39">
        <f>AJ304</f>
        <v>0</v>
      </c>
      <c r="AK589" s="39">
        <f>AK304</f>
        <v>0</v>
      </c>
      <c r="AL589" s="17"/>
    </row>
    <row r="590" spans="1:38">
      <c r="A590" s="4" t="s">
        <v>211</v>
      </c>
      <c r="C590" s="39">
        <f>C305</f>
        <v>0</v>
      </c>
      <c r="D590" s="39">
        <f>D305</f>
        <v>0</v>
      </c>
      <c r="E590" s="39">
        <f>E305</f>
        <v>0</v>
      </c>
      <c r="G590" s="39">
        <f>G305</f>
        <v>0</v>
      </c>
      <c r="H590" s="39">
        <f>H305</f>
        <v>0</v>
      </c>
      <c r="I590" s="39">
        <f>I305</f>
        <v>0</v>
      </c>
      <c r="K590" s="39">
        <f>K305</f>
        <v>0</v>
      </c>
      <c r="L590" s="39">
        <f>L305</f>
        <v>0</v>
      </c>
      <c r="M590" s="39">
        <f>M305</f>
        <v>0</v>
      </c>
      <c r="O590" s="39">
        <f>O305</f>
        <v>0</v>
      </c>
      <c r="P590" s="39">
        <f>P305</f>
        <v>0</v>
      </c>
      <c r="Q590" s="39">
        <f>Q305</f>
        <v>0</v>
      </c>
      <c r="S590" s="39">
        <f>S305</f>
        <v>0</v>
      </c>
      <c r="T590" s="39">
        <f>T305</f>
        <v>0</v>
      </c>
      <c r="U590" s="39">
        <f>U305</f>
        <v>0</v>
      </c>
      <c r="W590" s="39">
        <f>W305</f>
        <v>0</v>
      </c>
      <c r="X590" s="39">
        <f>X305</f>
        <v>0</v>
      </c>
      <c r="Y590" s="39">
        <f>Y305</f>
        <v>0</v>
      </c>
      <c r="AA590" s="39">
        <f>AA305</f>
        <v>0</v>
      </c>
      <c r="AB590" s="39">
        <f>AB305</f>
        <v>0</v>
      </c>
      <c r="AC590" s="39">
        <f>AC305</f>
        <v>0</v>
      </c>
      <c r="AE590" s="39">
        <f>AE305</f>
        <v>0</v>
      </c>
      <c r="AF590" s="39">
        <f>AF305</f>
        <v>0</v>
      </c>
      <c r="AG590" s="39">
        <f>AG305</f>
        <v>0</v>
      </c>
      <c r="AI590" s="39">
        <f>AI305</f>
        <v>0</v>
      </c>
      <c r="AJ590" s="39">
        <f>AJ305</f>
        <v>0</v>
      </c>
      <c r="AK590" s="39">
        <f>AK305</f>
        <v>0</v>
      </c>
      <c r="AL590" s="17"/>
    </row>
    <row r="591" spans="1:38">
      <c r="A591" s="4" t="s">
        <v>199</v>
      </c>
      <c r="C591" s="39">
        <f>C306</f>
        <v>0</v>
      </c>
      <c r="D591" s="39">
        <f>D306</f>
        <v>0</v>
      </c>
      <c r="E591" s="39">
        <f>E306</f>
        <v>0</v>
      </c>
      <c r="G591" s="39">
        <f>G306</f>
        <v>0</v>
      </c>
      <c r="H591" s="39">
        <f>H306</f>
        <v>0</v>
      </c>
      <c r="I591" s="39">
        <f>I306</f>
        <v>0</v>
      </c>
      <c r="K591" s="39">
        <f>K306</f>
        <v>0</v>
      </c>
      <c r="L591" s="39">
        <f>L306</f>
        <v>0</v>
      </c>
      <c r="M591" s="39">
        <f>M306</f>
        <v>0</v>
      </c>
      <c r="O591" s="39">
        <f>O306</f>
        <v>0</v>
      </c>
      <c r="P591" s="39">
        <f>P306</f>
        <v>0</v>
      </c>
      <c r="Q591" s="39">
        <f>Q306</f>
        <v>0</v>
      </c>
      <c r="S591" s="39">
        <f>S306</f>
        <v>0</v>
      </c>
      <c r="T591" s="39">
        <f>T306</f>
        <v>0</v>
      </c>
      <c r="U591" s="39">
        <f>U306</f>
        <v>0</v>
      </c>
      <c r="W591" s="39">
        <f>W306</f>
        <v>0</v>
      </c>
      <c r="X591" s="39">
        <f>X306</f>
        <v>0</v>
      </c>
      <c r="Y591" s="39">
        <f>Y306</f>
        <v>0</v>
      </c>
      <c r="AA591" s="39">
        <f>AA306</f>
        <v>0</v>
      </c>
      <c r="AB591" s="39">
        <f>AB306</f>
        <v>0</v>
      </c>
      <c r="AC591" s="39">
        <f>AC306</f>
        <v>0</v>
      </c>
      <c r="AE591" s="39">
        <f>AE306</f>
        <v>0</v>
      </c>
      <c r="AF591" s="39">
        <f>AF306</f>
        <v>0</v>
      </c>
      <c r="AG591" s="39">
        <f>AG306</f>
        <v>0</v>
      </c>
      <c r="AI591" s="39">
        <f>AI306</f>
        <v>0</v>
      </c>
      <c r="AJ591" s="39">
        <f>AJ306</f>
        <v>0</v>
      </c>
      <c r="AK591" s="39">
        <f>AK306</f>
        <v>0</v>
      </c>
      <c r="AL591" s="17"/>
    </row>
    <row r="592" spans="1:38">
      <c r="A592" s="4" t="s">
        <v>200</v>
      </c>
      <c r="C592" s="39">
        <f>C307</f>
        <v>0</v>
      </c>
      <c r="D592" s="39">
        <f>D307</f>
        <v>0</v>
      </c>
      <c r="E592" s="39">
        <f>E307</f>
        <v>0</v>
      </c>
      <c r="G592" s="39">
        <f>G307</f>
        <v>0</v>
      </c>
      <c r="H592" s="39">
        <f>H307</f>
        <v>0</v>
      </c>
      <c r="I592" s="39">
        <f>I307</f>
        <v>0</v>
      </c>
      <c r="K592" s="39">
        <f>K307</f>
        <v>0</v>
      </c>
      <c r="L592" s="39">
        <f>L307</f>
        <v>0</v>
      </c>
      <c r="M592" s="39">
        <f>M307</f>
        <v>0</v>
      </c>
      <c r="O592" s="39">
        <f>O307</f>
        <v>0</v>
      </c>
      <c r="P592" s="39">
        <f>P307</f>
        <v>0</v>
      </c>
      <c r="Q592" s="39">
        <f>Q307</f>
        <v>0</v>
      </c>
      <c r="S592" s="39">
        <f>S307</f>
        <v>0</v>
      </c>
      <c r="T592" s="39">
        <f>T307</f>
        <v>0</v>
      </c>
      <c r="U592" s="39">
        <f>U307</f>
        <v>0</v>
      </c>
      <c r="W592" s="39">
        <f>W307</f>
        <v>0</v>
      </c>
      <c r="X592" s="39">
        <f>X307</f>
        <v>0</v>
      </c>
      <c r="Y592" s="39">
        <f>Y307</f>
        <v>0</v>
      </c>
      <c r="AA592" s="39">
        <f>AA307</f>
        <v>0</v>
      </c>
      <c r="AB592" s="39">
        <f>AB307</f>
        <v>0</v>
      </c>
      <c r="AC592" s="39">
        <f>AC307</f>
        <v>0</v>
      </c>
      <c r="AE592" s="39">
        <f>AE307</f>
        <v>0</v>
      </c>
      <c r="AF592" s="39">
        <f>AF307</f>
        <v>0</v>
      </c>
      <c r="AG592" s="39">
        <f>AG307</f>
        <v>0</v>
      </c>
      <c r="AI592" s="39">
        <f>AI307</f>
        <v>0</v>
      </c>
      <c r="AJ592" s="39">
        <f>AJ307</f>
        <v>0</v>
      </c>
      <c r="AK592" s="39">
        <f>AK307</f>
        <v>0</v>
      </c>
      <c r="AL592" s="17"/>
    </row>
    <row r="593" spans="1:38">
      <c r="A593" s="4" t="s">
        <v>203</v>
      </c>
      <c r="C593" s="39">
        <f>C308</f>
        <v>0</v>
      </c>
      <c r="D593" s="39">
        <f>D308</f>
        <v>0</v>
      </c>
      <c r="E593" s="39">
        <f>E308</f>
        <v>0</v>
      </c>
      <c r="G593" s="39">
        <f>G308</f>
        <v>0</v>
      </c>
      <c r="H593" s="39">
        <f>H308</f>
        <v>0</v>
      </c>
      <c r="I593" s="39">
        <f>I308</f>
        <v>0</v>
      </c>
      <c r="K593" s="39">
        <f>K308</f>
        <v>0</v>
      </c>
      <c r="L593" s="39">
        <f>L308</f>
        <v>0</v>
      </c>
      <c r="M593" s="39">
        <f>M308</f>
        <v>0</v>
      </c>
      <c r="O593" s="39">
        <f>O308</f>
        <v>0</v>
      </c>
      <c r="P593" s="39">
        <f>P308</f>
        <v>0</v>
      </c>
      <c r="Q593" s="39">
        <f>Q308</f>
        <v>0</v>
      </c>
      <c r="S593" s="39">
        <f>S308</f>
        <v>0</v>
      </c>
      <c r="T593" s="39">
        <f>T308</f>
        <v>0</v>
      </c>
      <c r="U593" s="39">
        <f>U308</f>
        <v>0</v>
      </c>
      <c r="W593" s="39">
        <f>W308</f>
        <v>0</v>
      </c>
      <c r="X593" s="39">
        <f>X308</f>
        <v>0</v>
      </c>
      <c r="Y593" s="39">
        <f>Y308</f>
        <v>0</v>
      </c>
      <c r="AA593" s="39">
        <f>AA308</f>
        <v>0</v>
      </c>
      <c r="AB593" s="39">
        <f>AB308</f>
        <v>0</v>
      </c>
      <c r="AC593" s="39">
        <f>AC308</f>
        <v>0</v>
      </c>
      <c r="AE593" s="39">
        <f>AE308</f>
        <v>0</v>
      </c>
      <c r="AF593" s="39">
        <f>AF308</f>
        <v>0</v>
      </c>
      <c r="AG593" s="39">
        <f>AG308</f>
        <v>0</v>
      </c>
      <c r="AI593" s="39">
        <f>AI308</f>
        <v>0</v>
      </c>
      <c r="AJ593" s="39">
        <f>AJ308</f>
        <v>0</v>
      </c>
      <c r="AK593" s="39">
        <f>AK308</f>
        <v>0</v>
      </c>
      <c r="AL593" s="17"/>
    </row>
    <row r="594" spans="1:38">
      <c r="A594" s="4" t="s">
        <v>204</v>
      </c>
      <c r="C594" s="39">
        <f>C309</f>
        <v>0</v>
      </c>
      <c r="D594" s="39">
        <f>D309</f>
        <v>0</v>
      </c>
      <c r="E594" s="39">
        <f>E309</f>
        <v>0</v>
      </c>
      <c r="G594" s="39">
        <f>G309</f>
        <v>0</v>
      </c>
      <c r="H594" s="39">
        <f>H309</f>
        <v>0</v>
      </c>
      <c r="I594" s="39">
        <f>I309</f>
        <v>0</v>
      </c>
      <c r="K594" s="39">
        <f>K309</f>
        <v>0</v>
      </c>
      <c r="L594" s="39">
        <f>L309</f>
        <v>0</v>
      </c>
      <c r="M594" s="39">
        <f>M309</f>
        <v>0</v>
      </c>
      <c r="O594" s="39">
        <f>O309</f>
        <v>0</v>
      </c>
      <c r="P594" s="39">
        <f>P309</f>
        <v>0</v>
      </c>
      <c r="Q594" s="39">
        <f>Q309</f>
        <v>0</v>
      </c>
      <c r="S594" s="39">
        <f>S309</f>
        <v>0</v>
      </c>
      <c r="T594" s="39">
        <f>T309</f>
        <v>0</v>
      </c>
      <c r="U594" s="39">
        <f>U309</f>
        <v>0</v>
      </c>
      <c r="W594" s="39">
        <f>W309</f>
        <v>0</v>
      </c>
      <c r="X594" s="39">
        <f>X309</f>
        <v>0</v>
      </c>
      <c r="Y594" s="39">
        <f>Y309</f>
        <v>0</v>
      </c>
      <c r="AA594" s="39">
        <f>AA309</f>
        <v>0</v>
      </c>
      <c r="AB594" s="39">
        <f>AB309</f>
        <v>0</v>
      </c>
      <c r="AC594" s="39">
        <f>AC309</f>
        <v>0</v>
      </c>
      <c r="AE594" s="39">
        <f>AE309</f>
        <v>0</v>
      </c>
      <c r="AF594" s="39">
        <f>AF309</f>
        <v>0</v>
      </c>
      <c r="AG594" s="39">
        <f>AG309</f>
        <v>0</v>
      </c>
      <c r="AI594" s="39">
        <f>AI309</f>
        <v>0</v>
      </c>
      <c r="AJ594" s="39">
        <f>AJ309</f>
        <v>0</v>
      </c>
      <c r="AK594" s="39">
        <f>AK309</f>
        <v>0</v>
      </c>
      <c r="AL594" s="17"/>
    </row>
    <row r="595" spans="1:38">
      <c r="A595" s="4" t="s">
        <v>214</v>
      </c>
      <c r="C595" s="39">
        <f>C310</f>
        <v>0</v>
      </c>
      <c r="D595" s="39">
        <f>D310</f>
        <v>0</v>
      </c>
      <c r="E595" s="39">
        <f>E310</f>
        <v>0</v>
      </c>
      <c r="G595" s="39">
        <f>G310</f>
        <v>0</v>
      </c>
      <c r="H595" s="39">
        <f>H310</f>
        <v>0</v>
      </c>
      <c r="I595" s="39">
        <f>I310</f>
        <v>0</v>
      </c>
      <c r="K595" s="39">
        <f>K310</f>
        <v>0</v>
      </c>
      <c r="L595" s="39">
        <f>L310</f>
        <v>0</v>
      </c>
      <c r="M595" s="39">
        <f>M310</f>
        <v>0</v>
      </c>
      <c r="O595" s="39">
        <f>O310</f>
        <v>0</v>
      </c>
      <c r="P595" s="39">
        <f>P310</f>
        <v>0</v>
      </c>
      <c r="Q595" s="39">
        <f>Q310</f>
        <v>0</v>
      </c>
      <c r="S595" s="39">
        <f>S310</f>
        <v>0</v>
      </c>
      <c r="T595" s="39">
        <f>T310</f>
        <v>0</v>
      </c>
      <c r="U595" s="39">
        <f>U310</f>
        <v>0</v>
      </c>
      <c r="W595" s="39">
        <f>W310</f>
        <v>0</v>
      </c>
      <c r="X595" s="39">
        <f>X310</f>
        <v>0</v>
      </c>
      <c r="Y595" s="39">
        <f>Y310</f>
        <v>0</v>
      </c>
      <c r="AA595" s="39">
        <f>AA310</f>
        <v>0</v>
      </c>
      <c r="AB595" s="39">
        <f>AB310</f>
        <v>0</v>
      </c>
      <c r="AC595" s="39">
        <f>AC310</f>
        <v>0</v>
      </c>
      <c r="AE595" s="39">
        <f>AE310</f>
        <v>0</v>
      </c>
      <c r="AF595" s="39">
        <f>AF310</f>
        <v>0</v>
      </c>
      <c r="AG595" s="39">
        <f>AG310</f>
        <v>0</v>
      </c>
      <c r="AI595" s="39">
        <f>AI310</f>
        <v>0</v>
      </c>
      <c r="AJ595" s="39">
        <f>AJ310</f>
        <v>0</v>
      </c>
      <c r="AK595" s="39">
        <f>AK310</f>
        <v>0</v>
      </c>
      <c r="AL595" s="17"/>
    </row>
    <row r="596" spans="1:38">
      <c r="A596" s="4" t="s">
        <v>215</v>
      </c>
      <c r="C596" s="39">
        <f>C311</f>
        <v>0</v>
      </c>
      <c r="D596" s="39">
        <f>D311</f>
        <v>0</v>
      </c>
      <c r="E596" s="39">
        <f>E311</f>
        <v>0</v>
      </c>
      <c r="G596" s="39">
        <f>G311</f>
        <v>0</v>
      </c>
      <c r="H596" s="39">
        <f>H311</f>
        <v>0</v>
      </c>
      <c r="I596" s="39">
        <f>I311</f>
        <v>0</v>
      </c>
      <c r="K596" s="39">
        <f>K311</f>
        <v>0</v>
      </c>
      <c r="L596" s="39">
        <f>L311</f>
        <v>0</v>
      </c>
      <c r="M596" s="39">
        <f>M311</f>
        <v>0</v>
      </c>
      <c r="O596" s="39">
        <f>O311</f>
        <v>0</v>
      </c>
      <c r="P596" s="39">
        <f>P311</f>
        <v>0</v>
      </c>
      <c r="Q596" s="39">
        <f>Q311</f>
        <v>0</v>
      </c>
      <c r="S596" s="39">
        <f>S311</f>
        <v>0</v>
      </c>
      <c r="T596" s="39">
        <f>T311</f>
        <v>0</v>
      </c>
      <c r="U596" s="39">
        <f>U311</f>
        <v>0</v>
      </c>
      <c r="W596" s="39">
        <f>W311</f>
        <v>0</v>
      </c>
      <c r="X596" s="39">
        <f>X311</f>
        <v>0</v>
      </c>
      <c r="Y596" s="39">
        <f>Y311</f>
        <v>0</v>
      </c>
      <c r="AA596" s="39">
        <f>AA311</f>
        <v>0</v>
      </c>
      <c r="AB596" s="39">
        <f>AB311</f>
        <v>0</v>
      </c>
      <c r="AC596" s="39">
        <f>AC311</f>
        <v>0</v>
      </c>
      <c r="AE596" s="39">
        <f>AE311</f>
        <v>0</v>
      </c>
      <c r="AF596" s="39">
        <f>AF311</f>
        <v>0</v>
      </c>
      <c r="AG596" s="39">
        <f>AG311</f>
        <v>0</v>
      </c>
      <c r="AI596" s="39">
        <f>AI311</f>
        <v>0</v>
      </c>
      <c r="AJ596" s="39">
        <f>AJ311</f>
        <v>0</v>
      </c>
      <c r="AK596" s="39">
        <f>AK311</f>
        <v>0</v>
      </c>
      <c r="AL596" s="17"/>
    </row>
    <row r="598" spans="1:38" ht="21" customHeight="1">
      <c r="A598" s="1" t="s">
        <v>737</v>
      </c>
    </row>
    <row r="599" spans="1:38">
      <c r="A599" s="3" t="s">
        <v>383</v>
      </c>
    </row>
    <row r="600" spans="1:38">
      <c r="A600" s="33" t="s">
        <v>738</v>
      </c>
    </row>
    <row r="601" spans="1:38">
      <c r="A601" s="33" t="s">
        <v>739</v>
      </c>
    </row>
    <row r="602" spans="1:38">
      <c r="A602" s="3" t="s">
        <v>396</v>
      </c>
    </row>
    <row r="604" spans="1:38">
      <c r="B604" s="15" t="s">
        <v>153</v>
      </c>
      <c r="C604" s="15" t="s">
        <v>154</v>
      </c>
      <c r="D604" s="15" t="s">
        <v>155</v>
      </c>
      <c r="E604" s="15" t="s">
        <v>156</v>
      </c>
      <c r="F604" s="15" t="s">
        <v>157</v>
      </c>
      <c r="G604" s="15" t="s">
        <v>162</v>
      </c>
      <c r="H604" s="15" t="s">
        <v>158</v>
      </c>
      <c r="I604" s="15" t="s">
        <v>159</v>
      </c>
      <c r="J604" s="15" t="s">
        <v>160</v>
      </c>
    </row>
    <row r="605" spans="1:38">
      <c r="A605" s="4" t="s">
        <v>185</v>
      </c>
      <c r="B605" s="38">
        <f>SUMPRODUCT($C577:$E577,$B43:$D43)</f>
        <v>0</v>
      </c>
      <c r="C605" s="38">
        <f>SUMPRODUCT($G577:$I577,$B43:$D43)</f>
        <v>0</v>
      </c>
      <c r="D605" s="38">
        <f>SUMPRODUCT($K577:$M577,$B43:$D43)</f>
        <v>0</v>
      </c>
      <c r="E605" s="38">
        <f>SUMPRODUCT($O577:$Q577,$B43:$D43)</f>
        <v>0</v>
      </c>
      <c r="F605" s="38">
        <f>SUMPRODUCT($S577:$U577,$B43:$D43)</f>
        <v>0</v>
      </c>
      <c r="G605" s="38">
        <f>SUMPRODUCT($W577:$Y577,$B43:$D43)</f>
        <v>0</v>
      </c>
      <c r="H605" s="38">
        <f>SUMPRODUCT($AA577:$AC577,$B43:$D43)</f>
        <v>0</v>
      </c>
      <c r="I605" s="38">
        <f>SUMPRODUCT($AE577:$AG577,$B43:$D43)</f>
        <v>0</v>
      </c>
      <c r="J605" s="38">
        <f>SUMPRODUCT($AI577:$AK577,$B43:$D43)</f>
        <v>0</v>
      </c>
      <c r="K605" s="17"/>
    </row>
    <row r="606" spans="1:38">
      <c r="A606" s="4" t="s">
        <v>186</v>
      </c>
      <c r="B606" s="38">
        <f>SUMPRODUCT($C578:$E578,$B44:$D44)</f>
        <v>0</v>
      </c>
      <c r="C606" s="38">
        <f>SUMPRODUCT($G578:$I578,$B44:$D44)</f>
        <v>0</v>
      </c>
      <c r="D606" s="38">
        <f>SUMPRODUCT($K578:$M578,$B44:$D44)</f>
        <v>0</v>
      </c>
      <c r="E606" s="38">
        <f>SUMPRODUCT($O578:$Q578,$B44:$D44)</f>
        <v>0</v>
      </c>
      <c r="F606" s="38">
        <f>SUMPRODUCT($S578:$U578,$B44:$D44)</f>
        <v>0</v>
      </c>
      <c r="G606" s="38">
        <f>SUMPRODUCT($W578:$Y578,$B44:$D44)</f>
        <v>0</v>
      </c>
      <c r="H606" s="38">
        <f>SUMPRODUCT($AA578:$AC578,$B44:$D44)</f>
        <v>0</v>
      </c>
      <c r="I606" s="38">
        <f>SUMPRODUCT($AE578:$AG578,$B44:$D44)</f>
        <v>0</v>
      </c>
      <c r="J606" s="38">
        <f>SUMPRODUCT($AI578:$AK578,$B44:$D44)</f>
        <v>0</v>
      </c>
      <c r="K606" s="17"/>
    </row>
    <row r="607" spans="1:38">
      <c r="A607" s="4" t="s">
        <v>231</v>
      </c>
      <c r="B607" s="38">
        <f>SUMPRODUCT($C579:$E579,$B45:$D45)</f>
        <v>0</v>
      </c>
      <c r="C607" s="38">
        <f>SUMPRODUCT($G579:$I579,$B45:$D45)</f>
        <v>0</v>
      </c>
      <c r="D607" s="38">
        <f>SUMPRODUCT($K579:$M579,$B45:$D45)</f>
        <v>0</v>
      </c>
      <c r="E607" s="38">
        <f>SUMPRODUCT($O579:$Q579,$B45:$D45)</f>
        <v>0</v>
      </c>
      <c r="F607" s="38">
        <f>SUMPRODUCT($S579:$U579,$B45:$D45)</f>
        <v>0</v>
      </c>
      <c r="G607" s="38">
        <f>SUMPRODUCT($W579:$Y579,$B45:$D45)</f>
        <v>0</v>
      </c>
      <c r="H607" s="38">
        <f>SUMPRODUCT($AA579:$AC579,$B45:$D45)</f>
        <v>0</v>
      </c>
      <c r="I607" s="38">
        <f>SUMPRODUCT($AE579:$AG579,$B45:$D45)</f>
        <v>0</v>
      </c>
      <c r="J607" s="38">
        <f>SUMPRODUCT($AI579:$AK579,$B45:$D45)</f>
        <v>0</v>
      </c>
      <c r="K607" s="17"/>
    </row>
    <row r="608" spans="1:38">
      <c r="A608" s="4" t="s">
        <v>187</v>
      </c>
      <c r="B608" s="38">
        <f>SUMPRODUCT($C580:$E580,$B46:$D46)</f>
        <v>0</v>
      </c>
      <c r="C608" s="38">
        <f>SUMPRODUCT($G580:$I580,$B46:$D46)</f>
        <v>0</v>
      </c>
      <c r="D608" s="38">
        <f>SUMPRODUCT($K580:$M580,$B46:$D46)</f>
        <v>0</v>
      </c>
      <c r="E608" s="38">
        <f>SUMPRODUCT($O580:$Q580,$B46:$D46)</f>
        <v>0</v>
      </c>
      <c r="F608" s="38">
        <f>SUMPRODUCT($S580:$U580,$B46:$D46)</f>
        <v>0</v>
      </c>
      <c r="G608" s="38">
        <f>SUMPRODUCT($W580:$Y580,$B46:$D46)</f>
        <v>0</v>
      </c>
      <c r="H608" s="38">
        <f>SUMPRODUCT($AA580:$AC580,$B46:$D46)</f>
        <v>0</v>
      </c>
      <c r="I608" s="38">
        <f>SUMPRODUCT($AE580:$AG580,$B46:$D46)</f>
        <v>0</v>
      </c>
      <c r="J608" s="38">
        <f>SUMPRODUCT($AI580:$AK580,$B46:$D46)</f>
        <v>0</v>
      </c>
      <c r="K608" s="17"/>
    </row>
    <row r="609" spans="1:11">
      <c r="A609" s="4" t="s">
        <v>188</v>
      </c>
      <c r="B609" s="38">
        <f>SUMPRODUCT($C581:$E581,$B47:$D47)</f>
        <v>0</v>
      </c>
      <c r="C609" s="38">
        <f>SUMPRODUCT($G581:$I581,$B47:$D47)</f>
        <v>0</v>
      </c>
      <c r="D609" s="38">
        <f>SUMPRODUCT($K581:$M581,$B47:$D47)</f>
        <v>0</v>
      </c>
      <c r="E609" s="38">
        <f>SUMPRODUCT($O581:$Q581,$B47:$D47)</f>
        <v>0</v>
      </c>
      <c r="F609" s="38">
        <f>SUMPRODUCT($S581:$U581,$B47:$D47)</f>
        <v>0</v>
      </c>
      <c r="G609" s="38">
        <f>SUMPRODUCT($W581:$Y581,$B47:$D47)</f>
        <v>0</v>
      </c>
      <c r="H609" s="38">
        <f>SUMPRODUCT($AA581:$AC581,$B47:$D47)</f>
        <v>0</v>
      </c>
      <c r="I609" s="38">
        <f>SUMPRODUCT($AE581:$AG581,$B47:$D47)</f>
        <v>0</v>
      </c>
      <c r="J609" s="38">
        <f>SUMPRODUCT($AI581:$AK581,$B47:$D47)</f>
        <v>0</v>
      </c>
      <c r="K609" s="17"/>
    </row>
    <row r="610" spans="1:11">
      <c r="A610" s="4" t="s">
        <v>232</v>
      </c>
      <c r="B610" s="38">
        <f>SUMPRODUCT($C582:$E582,$B48:$D48)</f>
        <v>0</v>
      </c>
      <c r="C610" s="38">
        <f>SUMPRODUCT($G582:$I582,$B48:$D48)</f>
        <v>0</v>
      </c>
      <c r="D610" s="38">
        <f>SUMPRODUCT($K582:$M582,$B48:$D48)</f>
        <v>0</v>
      </c>
      <c r="E610" s="38">
        <f>SUMPRODUCT($O582:$Q582,$B48:$D48)</f>
        <v>0</v>
      </c>
      <c r="F610" s="38">
        <f>SUMPRODUCT($S582:$U582,$B48:$D48)</f>
        <v>0</v>
      </c>
      <c r="G610" s="38">
        <f>SUMPRODUCT($W582:$Y582,$B48:$D48)</f>
        <v>0</v>
      </c>
      <c r="H610" s="38">
        <f>SUMPRODUCT($AA582:$AC582,$B48:$D48)</f>
        <v>0</v>
      </c>
      <c r="I610" s="38">
        <f>SUMPRODUCT($AE582:$AG582,$B48:$D48)</f>
        <v>0</v>
      </c>
      <c r="J610" s="38">
        <f>SUMPRODUCT($AI582:$AK582,$B48:$D48)</f>
        <v>0</v>
      </c>
      <c r="K610" s="17"/>
    </row>
    <row r="611" spans="1:11">
      <c r="A611" s="4" t="s">
        <v>189</v>
      </c>
      <c r="B611" s="38">
        <f>SUMPRODUCT($C583:$E583,$B49:$D49)</f>
        <v>0</v>
      </c>
      <c r="C611" s="38">
        <f>SUMPRODUCT($G583:$I583,$B49:$D49)</f>
        <v>0</v>
      </c>
      <c r="D611" s="38">
        <f>SUMPRODUCT($K583:$M583,$B49:$D49)</f>
        <v>0</v>
      </c>
      <c r="E611" s="38">
        <f>SUMPRODUCT($O583:$Q583,$B49:$D49)</f>
        <v>0</v>
      </c>
      <c r="F611" s="38">
        <f>SUMPRODUCT($S583:$U583,$B49:$D49)</f>
        <v>0</v>
      </c>
      <c r="G611" s="38">
        <f>SUMPRODUCT($W583:$Y583,$B49:$D49)</f>
        <v>0</v>
      </c>
      <c r="H611" s="38">
        <f>SUMPRODUCT($AA583:$AC583,$B49:$D49)</f>
        <v>0</v>
      </c>
      <c r="I611" s="38">
        <f>SUMPRODUCT($AE583:$AG583,$B49:$D49)</f>
        <v>0</v>
      </c>
      <c r="J611" s="38">
        <f>SUMPRODUCT($AI583:$AK583,$B49:$D49)</f>
        <v>0</v>
      </c>
      <c r="K611" s="17"/>
    </row>
    <row r="612" spans="1:11">
      <c r="A612" s="4" t="s">
        <v>190</v>
      </c>
      <c r="B612" s="38">
        <f>SUMPRODUCT($C584:$E584,$B50:$D50)</f>
        <v>0</v>
      </c>
      <c r="C612" s="38">
        <f>SUMPRODUCT($G584:$I584,$B50:$D50)</f>
        <v>0</v>
      </c>
      <c r="D612" s="38">
        <f>SUMPRODUCT($K584:$M584,$B50:$D50)</f>
        <v>0</v>
      </c>
      <c r="E612" s="38">
        <f>SUMPRODUCT($O584:$Q584,$B50:$D50)</f>
        <v>0</v>
      </c>
      <c r="F612" s="38">
        <f>SUMPRODUCT($S584:$U584,$B50:$D50)</f>
        <v>0</v>
      </c>
      <c r="G612" s="38">
        <f>SUMPRODUCT($W584:$Y584,$B50:$D50)</f>
        <v>0</v>
      </c>
      <c r="H612" s="38">
        <f>SUMPRODUCT($AA584:$AC584,$B50:$D50)</f>
        <v>0</v>
      </c>
      <c r="I612" s="38">
        <f>SUMPRODUCT($AE584:$AG584,$B50:$D50)</f>
        <v>0</v>
      </c>
      <c r="J612" s="38">
        <f>SUMPRODUCT($AI584:$AK584,$B50:$D50)</f>
        <v>0</v>
      </c>
      <c r="K612" s="17"/>
    </row>
    <row r="613" spans="1:11">
      <c r="A613" s="4" t="s">
        <v>210</v>
      </c>
      <c r="B613" s="38">
        <f>SUMPRODUCT($C585:$E585,$B51:$D51)</f>
        <v>0</v>
      </c>
      <c r="C613" s="38">
        <f>SUMPRODUCT($G585:$I585,$B51:$D51)</f>
        <v>0</v>
      </c>
      <c r="D613" s="38">
        <f>SUMPRODUCT($K585:$M585,$B51:$D51)</f>
        <v>0</v>
      </c>
      <c r="E613" s="38">
        <f>SUMPRODUCT($O585:$Q585,$B51:$D51)</f>
        <v>0</v>
      </c>
      <c r="F613" s="38">
        <f>SUMPRODUCT($S585:$U585,$B51:$D51)</f>
        <v>0</v>
      </c>
      <c r="G613" s="38">
        <f>SUMPRODUCT($W585:$Y585,$B51:$D51)</f>
        <v>0</v>
      </c>
      <c r="H613" s="38">
        <f>SUMPRODUCT($AA585:$AC585,$B51:$D51)</f>
        <v>0</v>
      </c>
      <c r="I613" s="38">
        <f>SUMPRODUCT($AE585:$AG585,$B51:$D51)</f>
        <v>0</v>
      </c>
      <c r="J613" s="38">
        <f>SUMPRODUCT($AI585:$AK585,$B51:$D51)</f>
        <v>0</v>
      </c>
      <c r="K613" s="17"/>
    </row>
    <row r="614" spans="1:11">
      <c r="A614" s="4" t="s">
        <v>191</v>
      </c>
      <c r="B614" s="38">
        <f>SUMPRODUCT($C586:$E586,$B52:$D52)</f>
        <v>0</v>
      </c>
      <c r="C614" s="38">
        <f>SUMPRODUCT($G586:$I586,$B52:$D52)</f>
        <v>0</v>
      </c>
      <c r="D614" s="38">
        <f>SUMPRODUCT($K586:$M586,$B52:$D52)</f>
        <v>0</v>
      </c>
      <c r="E614" s="38">
        <f>SUMPRODUCT($O586:$Q586,$B52:$D52)</f>
        <v>0</v>
      </c>
      <c r="F614" s="38">
        <f>SUMPRODUCT($S586:$U586,$B52:$D52)</f>
        <v>0</v>
      </c>
      <c r="G614" s="38">
        <f>SUMPRODUCT($W586:$Y586,$B52:$D52)</f>
        <v>0</v>
      </c>
      <c r="H614" s="38">
        <f>SUMPRODUCT($AA586:$AC586,$B52:$D52)</f>
        <v>0</v>
      </c>
      <c r="I614" s="38">
        <f>SUMPRODUCT($AE586:$AG586,$B52:$D52)</f>
        <v>0</v>
      </c>
      <c r="J614" s="38">
        <f>SUMPRODUCT($AI586:$AK586,$B52:$D52)</f>
        <v>0</v>
      </c>
      <c r="K614" s="17"/>
    </row>
    <row r="615" spans="1:11">
      <c r="A615" s="4" t="s">
        <v>192</v>
      </c>
      <c r="B615" s="38">
        <f>SUMPRODUCT($C587:$E587,$B53:$D53)</f>
        <v>0</v>
      </c>
      <c r="C615" s="38">
        <f>SUMPRODUCT($G587:$I587,$B53:$D53)</f>
        <v>0</v>
      </c>
      <c r="D615" s="38">
        <f>SUMPRODUCT($K587:$M587,$B53:$D53)</f>
        <v>0</v>
      </c>
      <c r="E615" s="38">
        <f>SUMPRODUCT($O587:$Q587,$B53:$D53)</f>
        <v>0</v>
      </c>
      <c r="F615" s="38">
        <f>SUMPRODUCT($S587:$U587,$B53:$D53)</f>
        <v>0</v>
      </c>
      <c r="G615" s="38">
        <f>SUMPRODUCT($W587:$Y587,$B53:$D53)</f>
        <v>0</v>
      </c>
      <c r="H615" s="38">
        <f>SUMPRODUCT($AA587:$AC587,$B53:$D53)</f>
        <v>0</v>
      </c>
      <c r="I615" s="38">
        <f>SUMPRODUCT($AE587:$AG587,$B53:$D53)</f>
        <v>0</v>
      </c>
      <c r="J615" s="38">
        <f>SUMPRODUCT($AI587:$AK587,$B53:$D53)</f>
        <v>0</v>
      </c>
      <c r="K615" s="17"/>
    </row>
    <row r="616" spans="1:11">
      <c r="A616" s="4" t="s">
        <v>193</v>
      </c>
      <c r="B616" s="38">
        <f>SUMPRODUCT($C588:$E588,$B54:$D54)</f>
        <v>0</v>
      </c>
      <c r="C616" s="38">
        <f>SUMPRODUCT($G588:$I588,$B54:$D54)</f>
        <v>0</v>
      </c>
      <c r="D616" s="38">
        <f>SUMPRODUCT($K588:$M588,$B54:$D54)</f>
        <v>0</v>
      </c>
      <c r="E616" s="38">
        <f>SUMPRODUCT($O588:$Q588,$B54:$D54)</f>
        <v>0</v>
      </c>
      <c r="F616" s="38">
        <f>SUMPRODUCT($S588:$U588,$B54:$D54)</f>
        <v>0</v>
      </c>
      <c r="G616" s="38">
        <f>SUMPRODUCT($W588:$Y588,$B54:$D54)</f>
        <v>0</v>
      </c>
      <c r="H616" s="38">
        <f>SUMPRODUCT($AA588:$AC588,$B54:$D54)</f>
        <v>0</v>
      </c>
      <c r="I616" s="38">
        <f>SUMPRODUCT($AE588:$AG588,$B54:$D54)</f>
        <v>0</v>
      </c>
      <c r="J616" s="38">
        <f>SUMPRODUCT($AI588:$AK588,$B54:$D54)</f>
        <v>0</v>
      </c>
      <c r="K616" s="17"/>
    </row>
    <row r="617" spans="1:11">
      <c r="A617" s="4" t="s">
        <v>194</v>
      </c>
      <c r="B617" s="38">
        <f>SUMPRODUCT($C589:$E589,$B55:$D55)</f>
        <v>0</v>
      </c>
      <c r="C617" s="38">
        <f>SUMPRODUCT($G589:$I589,$B55:$D55)</f>
        <v>0</v>
      </c>
      <c r="D617" s="38">
        <f>SUMPRODUCT($K589:$M589,$B55:$D55)</f>
        <v>0</v>
      </c>
      <c r="E617" s="38">
        <f>SUMPRODUCT($O589:$Q589,$B55:$D55)</f>
        <v>0</v>
      </c>
      <c r="F617" s="38">
        <f>SUMPRODUCT($S589:$U589,$B55:$D55)</f>
        <v>0</v>
      </c>
      <c r="G617" s="38">
        <f>SUMPRODUCT($W589:$Y589,$B55:$D55)</f>
        <v>0</v>
      </c>
      <c r="H617" s="38">
        <f>SUMPRODUCT($AA589:$AC589,$B55:$D55)</f>
        <v>0</v>
      </c>
      <c r="I617" s="38">
        <f>SUMPRODUCT($AE589:$AG589,$B55:$D55)</f>
        <v>0</v>
      </c>
      <c r="J617" s="38">
        <f>SUMPRODUCT($AI589:$AK589,$B55:$D55)</f>
        <v>0</v>
      </c>
      <c r="K617" s="17"/>
    </row>
    <row r="618" spans="1:11">
      <c r="A618" s="4" t="s">
        <v>211</v>
      </c>
      <c r="B618" s="38">
        <f>SUMPRODUCT($C590:$E590,$B56:$D56)</f>
        <v>0</v>
      </c>
      <c r="C618" s="38">
        <f>SUMPRODUCT($G590:$I590,$B56:$D56)</f>
        <v>0</v>
      </c>
      <c r="D618" s="38">
        <f>SUMPRODUCT($K590:$M590,$B56:$D56)</f>
        <v>0</v>
      </c>
      <c r="E618" s="38">
        <f>SUMPRODUCT($O590:$Q590,$B56:$D56)</f>
        <v>0</v>
      </c>
      <c r="F618" s="38">
        <f>SUMPRODUCT($S590:$U590,$B56:$D56)</f>
        <v>0</v>
      </c>
      <c r="G618" s="38">
        <f>SUMPRODUCT($W590:$Y590,$B56:$D56)</f>
        <v>0</v>
      </c>
      <c r="H618" s="38">
        <f>SUMPRODUCT($AA590:$AC590,$B56:$D56)</f>
        <v>0</v>
      </c>
      <c r="I618" s="38">
        <f>SUMPRODUCT($AE590:$AG590,$B56:$D56)</f>
        <v>0</v>
      </c>
      <c r="J618" s="38">
        <f>SUMPRODUCT($AI590:$AK590,$B56:$D56)</f>
        <v>0</v>
      </c>
      <c r="K618" s="17"/>
    </row>
    <row r="619" spans="1:11">
      <c r="A619" s="4" t="s">
        <v>199</v>
      </c>
      <c r="B619" s="38">
        <f>SUMPRODUCT($C591:$E591,$B57:$D57)</f>
        <v>0</v>
      </c>
      <c r="C619" s="38">
        <f>SUMPRODUCT($G591:$I591,$B57:$D57)</f>
        <v>0</v>
      </c>
      <c r="D619" s="38">
        <f>SUMPRODUCT($K591:$M591,$B57:$D57)</f>
        <v>0</v>
      </c>
      <c r="E619" s="38">
        <f>SUMPRODUCT($O591:$Q591,$B57:$D57)</f>
        <v>0</v>
      </c>
      <c r="F619" s="38">
        <f>SUMPRODUCT($S591:$U591,$B57:$D57)</f>
        <v>0</v>
      </c>
      <c r="G619" s="38">
        <f>SUMPRODUCT($W591:$Y591,$B57:$D57)</f>
        <v>0</v>
      </c>
      <c r="H619" s="38">
        <f>SUMPRODUCT($AA591:$AC591,$B57:$D57)</f>
        <v>0</v>
      </c>
      <c r="I619" s="38">
        <f>SUMPRODUCT($AE591:$AG591,$B57:$D57)</f>
        <v>0</v>
      </c>
      <c r="J619" s="38">
        <f>SUMPRODUCT($AI591:$AK591,$B57:$D57)</f>
        <v>0</v>
      </c>
      <c r="K619" s="17"/>
    </row>
    <row r="620" spans="1:11">
      <c r="A620" s="4" t="s">
        <v>200</v>
      </c>
      <c r="B620" s="38">
        <f>SUMPRODUCT($C592:$E592,$B58:$D58)</f>
        <v>0</v>
      </c>
      <c r="C620" s="38">
        <f>SUMPRODUCT($G592:$I592,$B58:$D58)</f>
        <v>0</v>
      </c>
      <c r="D620" s="38">
        <f>SUMPRODUCT($K592:$M592,$B58:$D58)</f>
        <v>0</v>
      </c>
      <c r="E620" s="38">
        <f>SUMPRODUCT($O592:$Q592,$B58:$D58)</f>
        <v>0</v>
      </c>
      <c r="F620" s="38">
        <f>SUMPRODUCT($S592:$U592,$B58:$D58)</f>
        <v>0</v>
      </c>
      <c r="G620" s="38">
        <f>SUMPRODUCT($W592:$Y592,$B58:$D58)</f>
        <v>0</v>
      </c>
      <c r="H620" s="38">
        <f>SUMPRODUCT($AA592:$AC592,$B58:$D58)</f>
        <v>0</v>
      </c>
      <c r="I620" s="38">
        <f>SUMPRODUCT($AE592:$AG592,$B58:$D58)</f>
        <v>0</v>
      </c>
      <c r="J620" s="38">
        <f>SUMPRODUCT($AI592:$AK592,$B58:$D58)</f>
        <v>0</v>
      </c>
      <c r="K620" s="17"/>
    </row>
    <row r="621" spans="1:11">
      <c r="A621" s="4" t="s">
        <v>203</v>
      </c>
      <c r="B621" s="38">
        <f>SUMPRODUCT($C593:$E593,$B59:$D59)</f>
        <v>0</v>
      </c>
      <c r="C621" s="38">
        <f>SUMPRODUCT($G593:$I593,$B59:$D59)</f>
        <v>0</v>
      </c>
      <c r="D621" s="38">
        <f>SUMPRODUCT($K593:$M593,$B59:$D59)</f>
        <v>0</v>
      </c>
      <c r="E621" s="38">
        <f>SUMPRODUCT($O593:$Q593,$B59:$D59)</f>
        <v>0</v>
      </c>
      <c r="F621" s="38">
        <f>SUMPRODUCT($S593:$U593,$B59:$D59)</f>
        <v>0</v>
      </c>
      <c r="G621" s="38">
        <f>SUMPRODUCT($W593:$Y593,$B59:$D59)</f>
        <v>0</v>
      </c>
      <c r="H621" s="38">
        <f>SUMPRODUCT($AA593:$AC593,$B59:$D59)</f>
        <v>0</v>
      </c>
      <c r="I621" s="38">
        <f>SUMPRODUCT($AE593:$AG593,$B59:$D59)</f>
        <v>0</v>
      </c>
      <c r="J621" s="38">
        <f>SUMPRODUCT($AI593:$AK593,$B59:$D59)</f>
        <v>0</v>
      </c>
      <c r="K621" s="17"/>
    </row>
    <row r="622" spans="1:11">
      <c r="A622" s="4" t="s">
        <v>204</v>
      </c>
      <c r="B622" s="38">
        <f>SUMPRODUCT($C594:$E594,$B60:$D60)</f>
        <v>0</v>
      </c>
      <c r="C622" s="38">
        <f>SUMPRODUCT($G594:$I594,$B60:$D60)</f>
        <v>0</v>
      </c>
      <c r="D622" s="38">
        <f>SUMPRODUCT($K594:$M594,$B60:$D60)</f>
        <v>0</v>
      </c>
      <c r="E622" s="38">
        <f>SUMPRODUCT($O594:$Q594,$B60:$D60)</f>
        <v>0</v>
      </c>
      <c r="F622" s="38">
        <f>SUMPRODUCT($S594:$U594,$B60:$D60)</f>
        <v>0</v>
      </c>
      <c r="G622" s="38">
        <f>SUMPRODUCT($W594:$Y594,$B60:$D60)</f>
        <v>0</v>
      </c>
      <c r="H622" s="38">
        <f>SUMPRODUCT($AA594:$AC594,$B60:$D60)</f>
        <v>0</v>
      </c>
      <c r="I622" s="38">
        <f>SUMPRODUCT($AE594:$AG594,$B60:$D60)</f>
        <v>0</v>
      </c>
      <c r="J622" s="38">
        <f>SUMPRODUCT($AI594:$AK594,$B60:$D60)</f>
        <v>0</v>
      </c>
      <c r="K622" s="17"/>
    </row>
    <row r="623" spans="1:11">
      <c r="A623" s="4" t="s">
        <v>214</v>
      </c>
      <c r="B623" s="38">
        <f>SUMPRODUCT($C595:$E595,$B61:$D61)</f>
        <v>0</v>
      </c>
      <c r="C623" s="38">
        <f>SUMPRODUCT($G595:$I595,$B61:$D61)</f>
        <v>0</v>
      </c>
      <c r="D623" s="38">
        <f>SUMPRODUCT($K595:$M595,$B61:$D61)</f>
        <v>0</v>
      </c>
      <c r="E623" s="38">
        <f>SUMPRODUCT($O595:$Q595,$B61:$D61)</f>
        <v>0</v>
      </c>
      <c r="F623" s="38">
        <f>SUMPRODUCT($S595:$U595,$B61:$D61)</f>
        <v>0</v>
      </c>
      <c r="G623" s="38">
        <f>SUMPRODUCT($W595:$Y595,$B61:$D61)</f>
        <v>0</v>
      </c>
      <c r="H623" s="38">
        <f>SUMPRODUCT($AA595:$AC595,$B61:$D61)</f>
        <v>0</v>
      </c>
      <c r="I623" s="38">
        <f>SUMPRODUCT($AE595:$AG595,$B61:$D61)</f>
        <v>0</v>
      </c>
      <c r="J623" s="38">
        <f>SUMPRODUCT($AI595:$AK595,$B61:$D61)</f>
        <v>0</v>
      </c>
      <c r="K623" s="17"/>
    </row>
    <row r="624" spans="1:11">
      <c r="A624" s="4" t="s">
        <v>215</v>
      </c>
      <c r="B624" s="38">
        <f>SUMPRODUCT($C596:$E596,$B62:$D62)</f>
        <v>0</v>
      </c>
      <c r="C624" s="38">
        <f>SUMPRODUCT($G596:$I596,$B62:$D62)</f>
        <v>0</v>
      </c>
      <c r="D624" s="38">
        <f>SUMPRODUCT($K596:$M596,$B62:$D62)</f>
        <v>0</v>
      </c>
      <c r="E624" s="38">
        <f>SUMPRODUCT($O596:$Q596,$B62:$D62)</f>
        <v>0</v>
      </c>
      <c r="F624" s="38">
        <f>SUMPRODUCT($S596:$U596,$B62:$D62)</f>
        <v>0</v>
      </c>
      <c r="G624" s="38">
        <f>SUMPRODUCT($W596:$Y596,$B62:$D62)</f>
        <v>0</v>
      </c>
      <c r="H624" s="38">
        <f>SUMPRODUCT($AA596:$AC596,$B62:$D62)</f>
        <v>0</v>
      </c>
      <c r="I624" s="38">
        <f>SUMPRODUCT($AE596:$AG596,$B62:$D62)</f>
        <v>0</v>
      </c>
      <c r="J624" s="38">
        <f>SUMPRODUCT($AI596:$AK596,$B62:$D62)</f>
        <v>0</v>
      </c>
      <c r="K624" s="17"/>
    </row>
    <row r="626" spans="1:11" ht="21" customHeight="1">
      <c r="A626" s="1" t="s">
        <v>740</v>
      </c>
    </row>
    <row r="627" spans="1:11">
      <c r="A627" s="3" t="s">
        <v>383</v>
      </c>
    </row>
    <row r="628" spans="1:11">
      <c r="A628" s="33" t="s">
        <v>738</v>
      </c>
    </row>
    <row r="629" spans="1:11">
      <c r="A629" s="33" t="s">
        <v>741</v>
      </c>
    </row>
    <row r="630" spans="1:11">
      <c r="A630" s="3" t="s">
        <v>396</v>
      </c>
    </row>
    <row r="632" spans="1:11">
      <c r="B632" s="15" t="s">
        <v>153</v>
      </c>
      <c r="C632" s="15" t="s">
        <v>154</v>
      </c>
      <c r="D632" s="15" t="s">
        <v>155</v>
      </c>
      <c r="E632" s="15" t="s">
        <v>156</v>
      </c>
      <c r="F632" s="15" t="s">
        <v>157</v>
      </c>
      <c r="G632" s="15" t="s">
        <v>162</v>
      </c>
      <c r="H632" s="15" t="s">
        <v>158</v>
      </c>
      <c r="I632" s="15" t="s">
        <v>159</v>
      </c>
      <c r="J632" s="15" t="s">
        <v>160</v>
      </c>
    </row>
    <row r="633" spans="1:11">
      <c r="A633" s="4" t="s">
        <v>186</v>
      </c>
      <c r="B633" s="38">
        <f>SUMPRODUCT($C$578:$E$578,$B88:$D88)</f>
        <v>0</v>
      </c>
      <c r="C633" s="38">
        <f>SUMPRODUCT($G$578:$I$578,$B88:$D88)</f>
        <v>0</v>
      </c>
      <c r="D633" s="38">
        <f>SUMPRODUCT($K$578:$M$578,$B88:$D88)</f>
        <v>0</v>
      </c>
      <c r="E633" s="38">
        <f>SUMPRODUCT($O$578:$Q$578,$B88:$D88)</f>
        <v>0</v>
      </c>
      <c r="F633" s="38">
        <f>SUMPRODUCT($S$578:$U$578,$B88:$D88)</f>
        <v>0</v>
      </c>
      <c r="G633" s="38">
        <f>SUMPRODUCT($W$578:$Y$578,$B88:$D88)</f>
        <v>0</v>
      </c>
      <c r="H633" s="38">
        <f>SUMPRODUCT($AA$578:$AC$578,$B88:$D88)</f>
        <v>0</v>
      </c>
      <c r="I633" s="38">
        <f>SUMPRODUCT($AE$578:$AG$578,$B88:$D88)</f>
        <v>0</v>
      </c>
      <c r="J633" s="38">
        <f>SUMPRODUCT($AI$578:$AK$578,$B88:$D88)</f>
        <v>0</v>
      </c>
      <c r="K633" s="17"/>
    </row>
    <row r="634" spans="1:11">
      <c r="A634" s="4" t="s">
        <v>188</v>
      </c>
      <c r="B634" s="38">
        <f>SUMPRODUCT($C$581:$E$581,$B89:$D89)</f>
        <v>0</v>
      </c>
      <c r="C634" s="38">
        <f>SUMPRODUCT($G$581:$I$581,$B89:$D89)</f>
        <v>0</v>
      </c>
      <c r="D634" s="38">
        <f>SUMPRODUCT($K$581:$M$581,$B89:$D89)</f>
        <v>0</v>
      </c>
      <c r="E634" s="38">
        <f>SUMPRODUCT($O$581:$Q$581,$B89:$D89)</f>
        <v>0</v>
      </c>
      <c r="F634" s="38">
        <f>SUMPRODUCT($S$581:$U$581,$B89:$D89)</f>
        <v>0</v>
      </c>
      <c r="G634" s="38">
        <f>SUMPRODUCT($W$581:$Y$581,$B89:$D89)</f>
        <v>0</v>
      </c>
      <c r="H634" s="38">
        <f>SUMPRODUCT($AA$581:$AC$581,$B89:$D89)</f>
        <v>0</v>
      </c>
      <c r="I634" s="38">
        <f>SUMPRODUCT($AE$581:$AG$581,$B89:$D89)</f>
        <v>0</v>
      </c>
      <c r="J634" s="38">
        <f>SUMPRODUCT($AI$581:$AK$581,$B89:$D89)</f>
        <v>0</v>
      </c>
      <c r="K634" s="17"/>
    </row>
    <row r="635" spans="1:11">
      <c r="A635" s="4" t="s">
        <v>189</v>
      </c>
      <c r="B635" s="38">
        <f>SUMPRODUCT($C$583:$E$583,$B90:$D90)</f>
        <v>0</v>
      </c>
      <c r="C635" s="38">
        <f>SUMPRODUCT($G$583:$I$583,$B90:$D90)</f>
        <v>0</v>
      </c>
      <c r="D635" s="38">
        <f>SUMPRODUCT($K$583:$M$583,$B90:$D90)</f>
        <v>0</v>
      </c>
      <c r="E635" s="38">
        <f>SUMPRODUCT($O$583:$Q$583,$B90:$D90)</f>
        <v>0</v>
      </c>
      <c r="F635" s="38">
        <f>SUMPRODUCT($S$583:$U$583,$B90:$D90)</f>
        <v>0</v>
      </c>
      <c r="G635" s="38">
        <f>SUMPRODUCT($W$583:$Y$583,$B90:$D90)</f>
        <v>0</v>
      </c>
      <c r="H635" s="38">
        <f>SUMPRODUCT($AA$583:$AC$583,$B90:$D90)</f>
        <v>0</v>
      </c>
      <c r="I635" s="38">
        <f>SUMPRODUCT($AE$583:$AG$583,$B90:$D90)</f>
        <v>0</v>
      </c>
      <c r="J635" s="38">
        <f>SUMPRODUCT($AI$583:$AK$583,$B90:$D90)</f>
        <v>0</v>
      </c>
      <c r="K635" s="17"/>
    </row>
    <row r="636" spans="1:11">
      <c r="A636" s="4" t="s">
        <v>190</v>
      </c>
      <c r="B636" s="38">
        <f>SUMPRODUCT($C$584:$E$584,$B91:$D91)</f>
        <v>0</v>
      </c>
      <c r="C636" s="38">
        <f>SUMPRODUCT($G$584:$I$584,$B91:$D91)</f>
        <v>0</v>
      </c>
      <c r="D636" s="38">
        <f>SUMPRODUCT($K$584:$M$584,$B91:$D91)</f>
        <v>0</v>
      </c>
      <c r="E636" s="38">
        <f>SUMPRODUCT($O$584:$Q$584,$B91:$D91)</f>
        <v>0</v>
      </c>
      <c r="F636" s="38">
        <f>SUMPRODUCT($S$584:$U$584,$B91:$D91)</f>
        <v>0</v>
      </c>
      <c r="G636" s="38">
        <f>SUMPRODUCT($W$584:$Y$584,$B91:$D91)</f>
        <v>0</v>
      </c>
      <c r="H636" s="38">
        <f>SUMPRODUCT($AA$584:$AC$584,$B91:$D91)</f>
        <v>0</v>
      </c>
      <c r="I636" s="38">
        <f>SUMPRODUCT($AE$584:$AG$584,$B91:$D91)</f>
        <v>0</v>
      </c>
      <c r="J636" s="38">
        <f>SUMPRODUCT($AI$584:$AK$584,$B91:$D91)</f>
        <v>0</v>
      </c>
      <c r="K636" s="17"/>
    </row>
    <row r="637" spans="1:11">
      <c r="A637" s="4" t="s">
        <v>210</v>
      </c>
      <c r="B637" s="38">
        <f>SUMPRODUCT($C$585:$E$585,$B92:$D92)</f>
        <v>0</v>
      </c>
      <c r="C637" s="38">
        <f>SUMPRODUCT($G$585:$I$585,$B92:$D92)</f>
        <v>0</v>
      </c>
      <c r="D637" s="38">
        <f>SUMPRODUCT($K$585:$M$585,$B92:$D92)</f>
        <v>0</v>
      </c>
      <c r="E637" s="38">
        <f>SUMPRODUCT($O$585:$Q$585,$B92:$D92)</f>
        <v>0</v>
      </c>
      <c r="F637" s="38">
        <f>SUMPRODUCT($S$585:$U$585,$B92:$D92)</f>
        <v>0</v>
      </c>
      <c r="G637" s="38">
        <f>SUMPRODUCT($W$585:$Y$585,$B92:$D92)</f>
        <v>0</v>
      </c>
      <c r="H637" s="38">
        <f>SUMPRODUCT($AA$585:$AC$585,$B92:$D92)</f>
        <v>0</v>
      </c>
      <c r="I637" s="38">
        <f>SUMPRODUCT($AE$585:$AG$585,$B92:$D92)</f>
        <v>0</v>
      </c>
      <c r="J637" s="38">
        <f>SUMPRODUCT($AI$585:$AK$585,$B92:$D92)</f>
        <v>0</v>
      </c>
      <c r="K637" s="17"/>
    </row>
    <row r="638" spans="1:11">
      <c r="A638" s="4" t="s">
        <v>191</v>
      </c>
      <c r="B638" s="38">
        <f>SUMPRODUCT($C$586:$E$586,$B93:$D93)</f>
        <v>0</v>
      </c>
      <c r="C638" s="38">
        <f>SUMPRODUCT($G$586:$I$586,$B93:$D93)</f>
        <v>0</v>
      </c>
      <c r="D638" s="38">
        <f>SUMPRODUCT($K$586:$M$586,$B93:$D93)</f>
        <v>0</v>
      </c>
      <c r="E638" s="38">
        <f>SUMPRODUCT($O$586:$Q$586,$B93:$D93)</f>
        <v>0</v>
      </c>
      <c r="F638" s="38">
        <f>SUMPRODUCT($S$586:$U$586,$B93:$D93)</f>
        <v>0</v>
      </c>
      <c r="G638" s="38">
        <f>SUMPRODUCT($W$586:$Y$586,$B93:$D93)</f>
        <v>0</v>
      </c>
      <c r="H638" s="38">
        <f>SUMPRODUCT($AA$586:$AC$586,$B93:$D93)</f>
        <v>0</v>
      </c>
      <c r="I638" s="38">
        <f>SUMPRODUCT($AE$586:$AG$586,$B93:$D93)</f>
        <v>0</v>
      </c>
      <c r="J638" s="38">
        <f>SUMPRODUCT($AI$586:$AK$586,$B93:$D93)</f>
        <v>0</v>
      </c>
      <c r="K638" s="17"/>
    </row>
    <row r="639" spans="1:11">
      <c r="A639" s="4" t="s">
        <v>192</v>
      </c>
      <c r="B639" s="38">
        <f>SUMPRODUCT($C$587:$E$587,$B94:$D94)</f>
        <v>0</v>
      </c>
      <c r="C639" s="38">
        <f>SUMPRODUCT($G$587:$I$587,$B94:$D94)</f>
        <v>0</v>
      </c>
      <c r="D639" s="38">
        <f>SUMPRODUCT($K$587:$M$587,$B94:$D94)</f>
        <v>0</v>
      </c>
      <c r="E639" s="38">
        <f>SUMPRODUCT($O$587:$Q$587,$B94:$D94)</f>
        <v>0</v>
      </c>
      <c r="F639" s="38">
        <f>SUMPRODUCT($S$587:$U$587,$B94:$D94)</f>
        <v>0</v>
      </c>
      <c r="G639" s="38">
        <f>SUMPRODUCT($W$587:$Y$587,$B94:$D94)</f>
        <v>0</v>
      </c>
      <c r="H639" s="38">
        <f>SUMPRODUCT($AA$587:$AC$587,$B94:$D94)</f>
        <v>0</v>
      </c>
      <c r="I639" s="38">
        <f>SUMPRODUCT($AE$587:$AG$587,$B94:$D94)</f>
        <v>0</v>
      </c>
      <c r="J639" s="38">
        <f>SUMPRODUCT($AI$587:$AK$587,$B94:$D94)</f>
        <v>0</v>
      </c>
      <c r="K639" s="17"/>
    </row>
    <row r="640" spans="1:11">
      <c r="A640" s="4" t="s">
        <v>193</v>
      </c>
      <c r="B640" s="38">
        <f>SUMPRODUCT($C$588:$E$588,$B95:$D95)</f>
        <v>0</v>
      </c>
      <c r="C640" s="38">
        <f>SUMPRODUCT($G$588:$I$588,$B95:$D95)</f>
        <v>0</v>
      </c>
      <c r="D640" s="38">
        <f>SUMPRODUCT($K$588:$M$588,$B95:$D95)</f>
        <v>0</v>
      </c>
      <c r="E640" s="38">
        <f>SUMPRODUCT($O$588:$Q$588,$B95:$D95)</f>
        <v>0</v>
      </c>
      <c r="F640" s="38">
        <f>SUMPRODUCT($S$588:$U$588,$B95:$D95)</f>
        <v>0</v>
      </c>
      <c r="G640" s="38">
        <f>SUMPRODUCT($W$588:$Y$588,$B95:$D95)</f>
        <v>0</v>
      </c>
      <c r="H640" s="38">
        <f>SUMPRODUCT($AA$588:$AC$588,$B95:$D95)</f>
        <v>0</v>
      </c>
      <c r="I640" s="38">
        <f>SUMPRODUCT($AE$588:$AG$588,$B95:$D95)</f>
        <v>0</v>
      </c>
      <c r="J640" s="38">
        <f>SUMPRODUCT($AI$588:$AK$588,$B95:$D95)</f>
        <v>0</v>
      </c>
      <c r="K640" s="17"/>
    </row>
    <row r="641" spans="1:11">
      <c r="A641" s="4" t="s">
        <v>194</v>
      </c>
      <c r="B641" s="38">
        <f>SUMPRODUCT($C$589:$E$589,$B96:$D96)</f>
        <v>0</v>
      </c>
      <c r="C641" s="38">
        <f>SUMPRODUCT($G$589:$I$589,$B96:$D96)</f>
        <v>0</v>
      </c>
      <c r="D641" s="38">
        <f>SUMPRODUCT($K$589:$M$589,$B96:$D96)</f>
        <v>0</v>
      </c>
      <c r="E641" s="38">
        <f>SUMPRODUCT($O$589:$Q$589,$B96:$D96)</f>
        <v>0</v>
      </c>
      <c r="F641" s="38">
        <f>SUMPRODUCT($S$589:$U$589,$B96:$D96)</f>
        <v>0</v>
      </c>
      <c r="G641" s="38">
        <f>SUMPRODUCT($W$589:$Y$589,$B96:$D96)</f>
        <v>0</v>
      </c>
      <c r="H641" s="38">
        <f>SUMPRODUCT($AA$589:$AC$589,$B96:$D96)</f>
        <v>0</v>
      </c>
      <c r="I641" s="38">
        <f>SUMPRODUCT($AE$589:$AG$589,$B96:$D96)</f>
        <v>0</v>
      </c>
      <c r="J641" s="38">
        <f>SUMPRODUCT($AI$589:$AK$589,$B96:$D96)</f>
        <v>0</v>
      </c>
      <c r="K641" s="17"/>
    </row>
    <row r="642" spans="1:11">
      <c r="A642" s="4" t="s">
        <v>211</v>
      </c>
      <c r="B642" s="38">
        <f>SUMPRODUCT($C$590:$E$590,$B97:$D97)</f>
        <v>0</v>
      </c>
      <c r="C642" s="38">
        <f>SUMPRODUCT($G$590:$I$590,$B97:$D97)</f>
        <v>0</v>
      </c>
      <c r="D642" s="38">
        <f>SUMPRODUCT($K$590:$M$590,$B97:$D97)</f>
        <v>0</v>
      </c>
      <c r="E642" s="38">
        <f>SUMPRODUCT($O$590:$Q$590,$B97:$D97)</f>
        <v>0</v>
      </c>
      <c r="F642" s="38">
        <f>SUMPRODUCT($S$590:$U$590,$B97:$D97)</f>
        <v>0</v>
      </c>
      <c r="G642" s="38">
        <f>SUMPRODUCT($W$590:$Y$590,$B97:$D97)</f>
        <v>0</v>
      </c>
      <c r="H642" s="38">
        <f>SUMPRODUCT($AA$590:$AC$590,$B97:$D97)</f>
        <v>0</v>
      </c>
      <c r="I642" s="38">
        <f>SUMPRODUCT($AE$590:$AG$590,$B97:$D97)</f>
        <v>0</v>
      </c>
      <c r="J642" s="38">
        <f>SUMPRODUCT($AI$590:$AK$590,$B97:$D97)</f>
        <v>0</v>
      </c>
      <c r="K642" s="17"/>
    </row>
    <row r="643" spans="1:11">
      <c r="A643" s="4" t="s">
        <v>199</v>
      </c>
      <c r="B643" s="38">
        <f>SUMPRODUCT($C$591:$E$591,$B98:$D98)</f>
        <v>0</v>
      </c>
      <c r="C643" s="38">
        <f>SUMPRODUCT($G$591:$I$591,$B98:$D98)</f>
        <v>0</v>
      </c>
      <c r="D643" s="38">
        <f>SUMPRODUCT($K$591:$M$591,$B98:$D98)</f>
        <v>0</v>
      </c>
      <c r="E643" s="38">
        <f>SUMPRODUCT($O$591:$Q$591,$B98:$D98)</f>
        <v>0</v>
      </c>
      <c r="F643" s="38">
        <f>SUMPRODUCT($S$591:$U$591,$B98:$D98)</f>
        <v>0</v>
      </c>
      <c r="G643" s="38">
        <f>SUMPRODUCT($W$591:$Y$591,$B98:$D98)</f>
        <v>0</v>
      </c>
      <c r="H643" s="38">
        <f>SUMPRODUCT($AA$591:$AC$591,$B98:$D98)</f>
        <v>0</v>
      </c>
      <c r="I643" s="38">
        <f>SUMPRODUCT($AE$591:$AG$591,$B98:$D98)</f>
        <v>0</v>
      </c>
      <c r="J643" s="38">
        <f>SUMPRODUCT($AI$591:$AK$591,$B98:$D98)</f>
        <v>0</v>
      </c>
      <c r="K643" s="17"/>
    </row>
    <row r="644" spans="1:11">
      <c r="A644" s="4" t="s">
        <v>200</v>
      </c>
      <c r="B644" s="38">
        <f>SUMPRODUCT($C$592:$E$592,$B99:$D99)</f>
        <v>0</v>
      </c>
      <c r="C644" s="38">
        <f>SUMPRODUCT($G$592:$I$592,$B99:$D99)</f>
        <v>0</v>
      </c>
      <c r="D644" s="38">
        <f>SUMPRODUCT($K$592:$M$592,$B99:$D99)</f>
        <v>0</v>
      </c>
      <c r="E644" s="38">
        <f>SUMPRODUCT($O$592:$Q$592,$B99:$D99)</f>
        <v>0</v>
      </c>
      <c r="F644" s="38">
        <f>SUMPRODUCT($S$592:$U$592,$B99:$D99)</f>
        <v>0</v>
      </c>
      <c r="G644" s="38">
        <f>SUMPRODUCT($W$592:$Y$592,$B99:$D99)</f>
        <v>0</v>
      </c>
      <c r="H644" s="38">
        <f>SUMPRODUCT($AA$592:$AC$592,$B99:$D99)</f>
        <v>0</v>
      </c>
      <c r="I644" s="38">
        <f>SUMPRODUCT($AE$592:$AG$592,$B99:$D99)</f>
        <v>0</v>
      </c>
      <c r="J644" s="38">
        <f>SUMPRODUCT($AI$592:$AK$592,$B99:$D99)</f>
        <v>0</v>
      </c>
      <c r="K644" s="17"/>
    </row>
    <row r="645" spans="1:11">
      <c r="A645" s="4" t="s">
        <v>203</v>
      </c>
      <c r="B645" s="38">
        <f>SUMPRODUCT($C$593:$E$593,$B100:$D100)</f>
        <v>0</v>
      </c>
      <c r="C645" s="38">
        <f>SUMPRODUCT($G$593:$I$593,$B100:$D100)</f>
        <v>0</v>
      </c>
      <c r="D645" s="38">
        <f>SUMPRODUCT($K$593:$M$593,$B100:$D100)</f>
        <v>0</v>
      </c>
      <c r="E645" s="38">
        <f>SUMPRODUCT($O$593:$Q$593,$B100:$D100)</f>
        <v>0</v>
      </c>
      <c r="F645" s="38">
        <f>SUMPRODUCT($S$593:$U$593,$B100:$D100)</f>
        <v>0</v>
      </c>
      <c r="G645" s="38">
        <f>SUMPRODUCT($W$593:$Y$593,$B100:$D100)</f>
        <v>0</v>
      </c>
      <c r="H645" s="38">
        <f>SUMPRODUCT($AA$593:$AC$593,$B100:$D100)</f>
        <v>0</v>
      </c>
      <c r="I645" s="38">
        <f>SUMPRODUCT($AE$593:$AG$593,$B100:$D100)</f>
        <v>0</v>
      </c>
      <c r="J645" s="38">
        <f>SUMPRODUCT($AI$593:$AK$593,$B100:$D100)</f>
        <v>0</v>
      </c>
      <c r="K645" s="17"/>
    </row>
    <row r="646" spans="1:11">
      <c r="A646" s="4" t="s">
        <v>204</v>
      </c>
      <c r="B646" s="38">
        <f>SUMPRODUCT($C$594:$E$594,$B101:$D101)</f>
        <v>0</v>
      </c>
      <c r="C646" s="38">
        <f>SUMPRODUCT($G$594:$I$594,$B101:$D101)</f>
        <v>0</v>
      </c>
      <c r="D646" s="38">
        <f>SUMPRODUCT($K$594:$M$594,$B101:$D101)</f>
        <v>0</v>
      </c>
      <c r="E646" s="38">
        <f>SUMPRODUCT($O$594:$Q$594,$B101:$D101)</f>
        <v>0</v>
      </c>
      <c r="F646" s="38">
        <f>SUMPRODUCT($S$594:$U$594,$B101:$D101)</f>
        <v>0</v>
      </c>
      <c r="G646" s="38">
        <f>SUMPRODUCT($W$594:$Y$594,$B101:$D101)</f>
        <v>0</v>
      </c>
      <c r="H646" s="38">
        <f>SUMPRODUCT($AA$594:$AC$594,$B101:$D101)</f>
        <v>0</v>
      </c>
      <c r="I646" s="38">
        <f>SUMPRODUCT($AE$594:$AG$594,$B101:$D101)</f>
        <v>0</v>
      </c>
      <c r="J646" s="38">
        <f>SUMPRODUCT($AI$594:$AK$594,$B101:$D101)</f>
        <v>0</v>
      </c>
      <c r="K646" s="17"/>
    </row>
    <row r="647" spans="1:11">
      <c r="A647" s="4" t="s">
        <v>214</v>
      </c>
      <c r="B647" s="38">
        <f>SUMPRODUCT($C$595:$E$595,$B102:$D102)</f>
        <v>0</v>
      </c>
      <c r="C647" s="38">
        <f>SUMPRODUCT($G$595:$I$595,$B102:$D102)</f>
        <v>0</v>
      </c>
      <c r="D647" s="38">
        <f>SUMPRODUCT($K$595:$M$595,$B102:$D102)</f>
        <v>0</v>
      </c>
      <c r="E647" s="38">
        <f>SUMPRODUCT($O$595:$Q$595,$B102:$D102)</f>
        <v>0</v>
      </c>
      <c r="F647" s="38">
        <f>SUMPRODUCT($S$595:$U$595,$B102:$D102)</f>
        <v>0</v>
      </c>
      <c r="G647" s="38">
        <f>SUMPRODUCT($W$595:$Y$595,$B102:$D102)</f>
        <v>0</v>
      </c>
      <c r="H647" s="38">
        <f>SUMPRODUCT($AA$595:$AC$595,$B102:$D102)</f>
        <v>0</v>
      </c>
      <c r="I647" s="38">
        <f>SUMPRODUCT($AE$595:$AG$595,$B102:$D102)</f>
        <v>0</v>
      </c>
      <c r="J647" s="38">
        <f>SUMPRODUCT($AI$595:$AK$595,$B102:$D102)</f>
        <v>0</v>
      </c>
      <c r="K647" s="17"/>
    </row>
    <row r="648" spans="1:11">
      <c r="A648" s="4" t="s">
        <v>215</v>
      </c>
      <c r="B648" s="38">
        <f>SUMPRODUCT($C$596:$E$596,$B103:$D103)</f>
        <v>0</v>
      </c>
      <c r="C648" s="38">
        <f>SUMPRODUCT($G$596:$I$596,$B103:$D103)</f>
        <v>0</v>
      </c>
      <c r="D648" s="38">
        <f>SUMPRODUCT($K$596:$M$596,$B103:$D103)</f>
        <v>0</v>
      </c>
      <c r="E648" s="38">
        <f>SUMPRODUCT($O$596:$Q$596,$B103:$D103)</f>
        <v>0</v>
      </c>
      <c r="F648" s="38">
        <f>SUMPRODUCT($S$596:$U$596,$B103:$D103)</f>
        <v>0</v>
      </c>
      <c r="G648" s="38">
        <f>SUMPRODUCT($W$596:$Y$596,$B103:$D103)</f>
        <v>0</v>
      </c>
      <c r="H648" s="38">
        <f>SUMPRODUCT($AA$596:$AC$596,$B103:$D103)</f>
        <v>0</v>
      </c>
      <c r="I648" s="38">
        <f>SUMPRODUCT($AE$596:$AG$596,$B103:$D103)</f>
        <v>0</v>
      </c>
      <c r="J648" s="38">
        <f>SUMPRODUCT($AI$596:$AK$596,$B103:$D103)</f>
        <v>0</v>
      </c>
      <c r="K648" s="17"/>
    </row>
    <row r="650" spans="1:11" ht="21" customHeight="1">
      <c r="A650" s="1" t="s">
        <v>742</v>
      </c>
    </row>
    <row r="651" spans="1:11">
      <c r="A651" s="3" t="s">
        <v>383</v>
      </c>
    </row>
    <row r="652" spans="1:11">
      <c r="A652" s="33" t="s">
        <v>738</v>
      </c>
    </row>
    <row r="653" spans="1:11">
      <c r="A653" s="33" t="s">
        <v>743</v>
      </c>
    </row>
    <row r="654" spans="1:11">
      <c r="A654" s="3" t="s">
        <v>396</v>
      </c>
    </row>
    <row r="656" spans="1:11">
      <c r="B656" s="15" t="s">
        <v>153</v>
      </c>
      <c r="C656" s="15" t="s">
        <v>154</v>
      </c>
      <c r="D656" s="15" t="s">
        <v>155</v>
      </c>
      <c r="E656" s="15" t="s">
        <v>156</v>
      </c>
      <c r="F656" s="15" t="s">
        <v>157</v>
      </c>
      <c r="G656" s="15" t="s">
        <v>162</v>
      </c>
      <c r="H656" s="15" t="s">
        <v>158</v>
      </c>
      <c r="I656" s="15" t="s">
        <v>159</v>
      </c>
      <c r="J656" s="15" t="s">
        <v>160</v>
      </c>
    </row>
    <row r="657" spans="1:11">
      <c r="A657" s="4" t="s">
        <v>191</v>
      </c>
      <c r="B657" s="38">
        <f>SUMPRODUCT($C$586:$E$586,$B108:$D108)</f>
        <v>0</v>
      </c>
      <c r="C657" s="38">
        <f>SUMPRODUCT($G$586:$I$586,$B108:$D108)</f>
        <v>0</v>
      </c>
      <c r="D657" s="38">
        <f>SUMPRODUCT($K$586:$M$586,$B108:$D108)</f>
        <v>0</v>
      </c>
      <c r="E657" s="38">
        <f>SUMPRODUCT($O$586:$Q$586,$B108:$D108)</f>
        <v>0</v>
      </c>
      <c r="F657" s="38">
        <f>SUMPRODUCT($S$586:$U$586,$B108:$D108)</f>
        <v>0</v>
      </c>
      <c r="G657" s="38">
        <f>SUMPRODUCT($W$586:$Y$586,$B108:$D108)</f>
        <v>0</v>
      </c>
      <c r="H657" s="38">
        <f>SUMPRODUCT($AA$586:$AC$586,$B108:$D108)</f>
        <v>0</v>
      </c>
      <c r="I657" s="38">
        <f>SUMPRODUCT($AE$586:$AG$586,$B108:$D108)</f>
        <v>0</v>
      </c>
      <c r="J657" s="38">
        <f>SUMPRODUCT($AI$586:$AK$586,$B108:$D108)</f>
        <v>0</v>
      </c>
      <c r="K657" s="17"/>
    </row>
    <row r="658" spans="1:11">
      <c r="A658" s="4" t="s">
        <v>192</v>
      </c>
      <c r="B658" s="38">
        <f>SUMPRODUCT($C$587:$E$587,$B109:$D109)</f>
        <v>0</v>
      </c>
      <c r="C658" s="38">
        <f>SUMPRODUCT($G$587:$I$587,$B109:$D109)</f>
        <v>0</v>
      </c>
      <c r="D658" s="38">
        <f>SUMPRODUCT($K$587:$M$587,$B109:$D109)</f>
        <v>0</v>
      </c>
      <c r="E658" s="38">
        <f>SUMPRODUCT($O$587:$Q$587,$B109:$D109)</f>
        <v>0</v>
      </c>
      <c r="F658" s="38">
        <f>SUMPRODUCT($S$587:$U$587,$B109:$D109)</f>
        <v>0</v>
      </c>
      <c r="G658" s="38">
        <f>SUMPRODUCT($W$587:$Y$587,$B109:$D109)</f>
        <v>0</v>
      </c>
      <c r="H658" s="38">
        <f>SUMPRODUCT($AA$587:$AC$587,$B109:$D109)</f>
        <v>0</v>
      </c>
      <c r="I658" s="38">
        <f>SUMPRODUCT($AE$587:$AG$587,$B109:$D109)</f>
        <v>0</v>
      </c>
      <c r="J658" s="38">
        <f>SUMPRODUCT($AI$587:$AK$587,$B109:$D109)</f>
        <v>0</v>
      </c>
      <c r="K658" s="17"/>
    </row>
    <row r="659" spans="1:11">
      <c r="A659" s="4" t="s">
        <v>193</v>
      </c>
      <c r="B659" s="38">
        <f>SUMPRODUCT($C$588:$E$588,$B110:$D110)</f>
        <v>0</v>
      </c>
      <c r="C659" s="38">
        <f>SUMPRODUCT($G$588:$I$588,$B110:$D110)</f>
        <v>0</v>
      </c>
      <c r="D659" s="38">
        <f>SUMPRODUCT($K$588:$M$588,$B110:$D110)</f>
        <v>0</v>
      </c>
      <c r="E659" s="38">
        <f>SUMPRODUCT($O$588:$Q$588,$B110:$D110)</f>
        <v>0</v>
      </c>
      <c r="F659" s="38">
        <f>SUMPRODUCT($S$588:$U$588,$B110:$D110)</f>
        <v>0</v>
      </c>
      <c r="G659" s="38">
        <f>SUMPRODUCT($W$588:$Y$588,$B110:$D110)</f>
        <v>0</v>
      </c>
      <c r="H659" s="38">
        <f>SUMPRODUCT($AA$588:$AC$588,$B110:$D110)</f>
        <v>0</v>
      </c>
      <c r="I659" s="38">
        <f>SUMPRODUCT($AE$588:$AG$588,$B110:$D110)</f>
        <v>0</v>
      </c>
      <c r="J659" s="38">
        <f>SUMPRODUCT($AI$588:$AK$588,$B110:$D110)</f>
        <v>0</v>
      </c>
      <c r="K659" s="17"/>
    </row>
    <row r="660" spans="1:11">
      <c r="A660" s="4" t="s">
        <v>194</v>
      </c>
      <c r="B660" s="38">
        <f>SUMPRODUCT($C$589:$E$589,$B111:$D111)</f>
        <v>0</v>
      </c>
      <c r="C660" s="38">
        <f>SUMPRODUCT($G$589:$I$589,$B111:$D111)</f>
        <v>0</v>
      </c>
      <c r="D660" s="38">
        <f>SUMPRODUCT($K$589:$M$589,$B111:$D111)</f>
        <v>0</v>
      </c>
      <c r="E660" s="38">
        <f>SUMPRODUCT($O$589:$Q$589,$B111:$D111)</f>
        <v>0</v>
      </c>
      <c r="F660" s="38">
        <f>SUMPRODUCT($S$589:$U$589,$B111:$D111)</f>
        <v>0</v>
      </c>
      <c r="G660" s="38">
        <f>SUMPRODUCT($W$589:$Y$589,$B111:$D111)</f>
        <v>0</v>
      </c>
      <c r="H660" s="38">
        <f>SUMPRODUCT($AA$589:$AC$589,$B111:$D111)</f>
        <v>0</v>
      </c>
      <c r="I660" s="38">
        <f>SUMPRODUCT($AE$589:$AG$589,$B111:$D111)</f>
        <v>0</v>
      </c>
      <c r="J660" s="38">
        <f>SUMPRODUCT($AI$589:$AK$589,$B111:$D111)</f>
        <v>0</v>
      </c>
      <c r="K660" s="17"/>
    </row>
    <row r="661" spans="1:11">
      <c r="A661" s="4" t="s">
        <v>211</v>
      </c>
      <c r="B661" s="38">
        <f>SUMPRODUCT($C$590:$E$590,$B112:$D112)</f>
        <v>0</v>
      </c>
      <c r="C661" s="38">
        <f>SUMPRODUCT($G$590:$I$590,$B112:$D112)</f>
        <v>0</v>
      </c>
      <c r="D661" s="38">
        <f>SUMPRODUCT($K$590:$M$590,$B112:$D112)</f>
        <v>0</v>
      </c>
      <c r="E661" s="38">
        <f>SUMPRODUCT($O$590:$Q$590,$B112:$D112)</f>
        <v>0</v>
      </c>
      <c r="F661" s="38">
        <f>SUMPRODUCT($S$590:$U$590,$B112:$D112)</f>
        <v>0</v>
      </c>
      <c r="G661" s="38">
        <f>SUMPRODUCT($W$590:$Y$590,$B112:$D112)</f>
        <v>0</v>
      </c>
      <c r="H661" s="38">
        <f>SUMPRODUCT($AA$590:$AC$590,$B112:$D112)</f>
        <v>0</v>
      </c>
      <c r="I661" s="38">
        <f>SUMPRODUCT($AE$590:$AG$590,$B112:$D112)</f>
        <v>0</v>
      </c>
      <c r="J661" s="38">
        <f>SUMPRODUCT($AI$590:$AK$590,$B112:$D112)</f>
        <v>0</v>
      </c>
      <c r="K661" s="17"/>
    </row>
    <row r="662" spans="1:11">
      <c r="A662" s="4" t="s">
        <v>199</v>
      </c>
      <c r="B662" s="38">
        <f>SUMPRODUCT($C$591:$E$591,$B113:$D113)</f>
        <v>0</v>
      </c>
      <c r="C662" s="38">
        <f>SUMPRODUCT($G$591:$I$591,$B113:$D113)</f>
        <v>0</v>
      </c>
      <c r="D662" s="38">
        <f>SUMPRODUCT($K$591:$M$591,$B113:$D113)</f>
        <v>0</v>
      </c>
      <c r="E662" s="38">
        <f>SUMPRODUCT($O$591:$Q$591,$B113:$D113)</f>
        <v>0</v>
      </c>
      <c r="F662" s="38">
        <f>SUMPRODUCT($S$591:$U$591,$B113:$D113)</f>
        <v>0</v>
      </c>
      <c r="G662" s="38">
        <f>SUMPRODUCT($W$591:$Y$591,$B113:$D113)</f>
        <v>0</v>
      </c>
      <c r="H662" s="38">
        <f>SUMPRODUCT($AA$591:$AC$591,$B113:$D113)</f>
        <v>0</v>
      </c>
      <c r="I662" s="38">
        <f>SUMPRODUCT($AE$591:$AG$591,$B113:$D113)</f>
        <v>0</v>
      </c>
      <c r="J662" s="38">
        <f>SUMPRODUCT($AI$591:$AK$591,$B113:$D113)</f>
        <v>0</v>
      </c>
      <c r="K662" s="17"/>
    </row>
    <row r="663" spans="1:11">
      <c r="A663" s="4" t="s">
        <v>200</v>
      </c>
      <c r="B663" s="38">
        <f>SUMPRODUCT($C$592:$E$592,$B114:$D114)</f>
        <v>0</v>
      </c>
      <c r="C663" s="38">
        <f>SUMPRODUCT($G$592:$I$592,$B114:$D114)</f>
        <v>0</v>
      </c>
      <c r="D663" s="38">
        <f>SUMPRODUCT($K$592:$M$592,$B114:$D114)</f>
        <v>0</v>
      </c>
      <c r="E663" s="38">
        <f>SUMPRODUCT($O$592:$Q$592,$B114:$D114)</f>
        <v>0</v>
      </c>
      <c r="F663" s="38">
        <f>SUMPRODUCT($S$592:$U$592,$B114:$D114)</f>
        <v>0</v>
      </c>
      <c r="G663" s="38">
        <f>SUMPRODUCT($W$592:$Y$592,$B114:$D114)</f>
        <v>0</v>
      </c>
      <c r="H663" s="38">
        <f>SUMPRODUCT($AA$592:$AC$592,$B114:$D114)</f>
        <v>0</v>
      </c>
      <c r="I663" s="38">
        <f>SUMPRODUCT($AE$592:$AG$592,$B114:$D114)</f>
        <v>0</v>
      </c>
      <c r="J663" s="38">
        <f>SUMPRODUCT($AI$592:$AK$592,$B114:$D114)</f>
        <v>0</v>
      </c>
      <c r="K663" s="17"/>
    </row>
    <row r="664" spans="1:11">
      <c r="A664" s="4" t="s">
        <v>203</v>
      </c>
      <c r="B664" s="38">
        <f>SUMPRODUCT($C$593:$E$593,$B115:$D115)</f>
        <v>0</v>
      </c>
      <c r="C664" s="38">
        <f>SUMPRODUCT($G$593:$I$593,$B115:$D115)</f>
        <v>0</v>
      </c>
      <c r="D664" s="38">
        <f>SUMPRODUCT($K$593:$M$593,$B115:$D115)</f>
        <v>0</v>
      </c>
      <c r="E664" s="38">
        <f>SUMPRODUCT($O$593:$Q$593,$B115:$D115)</f>
        <v>0</v>
      </c>
      <c r="F664" s="38">
        <f>SUMPRODUCT($S$593:$U$593,$B115:$D115)</f>
        <v>0</v>
      </c>
      <c r="G664" s="38">
        <f>SUMPRODUCT($W$593:$Y$593,$B115:$D115)</f>
        <v>0</v>
      </c>
      <c r="H664" s="38">
        <f>SUMPRODUCT($AA$593:$AC$593,$B115:$D115)</f>
        <v>0</v>
      </c>
      <c r="I664" s="38">
        <f>SUMPRODUCT($AE$593:$AG$593,$B115:$D115)</f>
        <v>0</v>
      </c>
      <c r="J664" s="38">
        <f>SUMPRODUCT($AI$593:$AK$593,$B115:$D115)</f>
        <v>0</v>
      </c>
      <c r="K664" s="17"/>
    </row>
    <row r="665" spans="1:11">
      <c r="A665" s="4" t="s">
        <v>204</v>
      </c>
      <c r="B665" s="38">
        <f>SUMPRODUCT($C$594:$E$594,$B116:$D116)</f>
        <v>0</v>
      </c>
      <c r="C665" s="38">
        <f>SUMPRODUCT($G$594:$I$594,$B116:$D116)</f>
        <v>0</v>
      </c>
      <c r="D665" s="38">
        <f>SUMPRODUCT($K$594:$M$594,$B116:$D116)</f>
        <v>0</v>
      </c>
      <c r="E665" s="38">
        <f>SUMPRODUCT($O$594:$Q$594,$B116:$D116)</f>
        <v>0</v>
      </c>
      <c r="F665" s="38">
        <f>SUMPRODUCT($S$594:$U$594,$B116:$D116)</f>
        <v>0</v>
      </c>
      <c r="G665" s="38">
        <f>SUMPRODUCT($W$594:$Y$594,$B116:$D116)</f>
        <v>0</v>
      </c>
      <c r="H665" s="38">
        <f>SUMPRODUCT($AA$594:$AC$594,$B116:$D116)</f>
        <v>0</v>
      </c>
      <c r="I665" s="38">
        <f>SUMPRODUCT($AE$594:$AG$594,$B116:$D116)</f>
        <v>0</v>
      </c>
      <c r="J665" s="38">
        <f>SUMPRODUCT($AI$594:$AK$594,$B116:$D116)</f>
        <v>0</v>
      </c>
      <c r="K665" s="17"/>
    </row>
    <row r="666" spans="1:11">
      <c r="A666" s="4" t="s">
        <v>214</v>
      </c>
      <c r="B666" s="38">
        <f>SUMPRODUCT($C$595:$E$595,$B117:$D117)</f>
        <v>0</v>
      </c>
      <c r="C666" s="38">
        <f>SUMPRODUCT($G$595:$I$595,$B117:$D117)</f>
        <v>0</v>
      </c>
      <c r="D666" s="38">
        <f>SUMPRODUCT($K$595:$M$595,$B117:$D117)</f>
        <v>0</v>
      </c>
      <c r="E666" s="38">
        <f>SUMPRODUCT($O$595:$Q$595,$B117:$D117)</f>
        <v>0</v>
      </c>
      <c r="F666" s="38">
        <f>SUMPRODUCT($S$595:$U$595,$B117:$D117)</f>
        <v>0</v>
      </c>
      <c r="G666" s="38">
        <f>SUMPRODUCT($W$595:$Y$595,$B117:$D117)</f>
        <v>0</v>
      </c>
      <c r="H666" s="38">
        <f>SUMPRODUCT($AA$595:$AC$595,$B117:$D117)</f>
        <v>0</v>
      </c>
      <c r="I666" s="38">
        <f>SUMPRODUCT($AE$595:$AG$595,$B117:$D117)</f>
        <v>0</v>
      </c>
      <c r="J666" s="38">
        <f>SUMPRODUCT($AI$595:$AK$595,$B117:$D117)</f>
        <v>0</v>
      </c>
      <c r="K666" s="17"/>
    </row>
    <row r="667" spans="1:11">
      <c r="A667" s="4" t="s">
        <v>215</v>
      </c>
      <c r="B667" s="38">
        <f>SUMPRODUCT($C$596:$E$596,$B118:$D118)</f>
        <v>0</v>
      </c>
      <c r="C667" s="38">
        <f>SUMPRODUCT($G$596:$I$596,$B118:$D118)</f>
        <v>0</v>
      </c>
      <c r="D667" s="38">
        <f>SUMPRODUCT($K$596:$M$596,$B118:$D118)</f>
        <v>0</v>
      </c>
      <c r="E667" s="38">
        <f>SUMPRODUCT($O$596:$Q$596,$B118:$D118)</f>
        <v>0</v>
      </c>
      <c r="F667" s="38">
        <f>SUMPRODUCT($S$596:$U$596,$B118:$D118)</f>
        <v>0</v>
      </c>
      <c r="G667" s="38">
        <f>SUMPRODUCT($W$596:$Y$596,$B118:$D118)</f>
        <v>0</v>
      </c>
      <c r="H667" s="38">
        <f>SUMPRODUCT($AA$596:$AC$596,$B118:$D118)</f>
        <v>0</v>
      </c>
      <c r="I667" s="38">
        <f>SUMPRODUCT($AE$596:$AG$596,$B118:$D118)</f>
        <v>0</v>
      </c>
      <c r="J667" s="38">
        <f>SUMPRODUCT($AI$596:$AK$596,$B118:$D118)</f>
        <v>0</v>
      </c>
      <c r="K667" s="17"/>
    </row>
    <row r="669" spans="1:11" ht="21" customHeight="1">
      <c r="A669" s="1" t="s">
        <v>744</v>
      </c>
    </row>
    <row r="670" spans="1:11">
      <c r="A670" s="3" t="s">
        <v>383</v>
      </c>
    </row>
    <row r="671" spans="1:11">
      <c r="A671" s="33" t="s">
        <v>745</v>
      </c>
    </row>
    <row r="672" spans="1:11">
      <c r="A672" s="33" t="s">
        <v>578</v>
      </c>
    </row>
    <row r="673" spans="1:6">
      <c r="A673" s="33" t="s">
        <v>746</v>
      </c>
    </row>
    <row r="674" spans="1:6">
      <c r="A674" s="34" t="s">
        <v>386</v>
      </c>
      <c r="B674" s="34" t="s">
        <v>517</v>
      </c>
      <c r="C674" s="34" t="s">
        <v>516</v>
      </c>
      <c r="D674" s="34"/>
      <c r="E674" s="34"/>
    </row>
    <row r="675" spans="1:6">
      <c r="A675" s="34" t="s">
        <v>389</v>
      </c>
      <c r="B675" s="34" t="s">
        <v>570</v>
      </c>
      <c r="C675" s="34" t="s">
        <v>580</v>
      </c>
      <c r="D675" s="34"/>
      <c r="E675" s="34"/>
    </row>
    <row r="677" spans="1:6">
      <c r="C677" s="31" t="s">
        <v>747</v>
      </c>
      <c r="D677" s="31"/>
      <c r="E677" s="31"/>
    </row>
    <row r="678" spans="1:6">
      <c r="B678" s="15" t="s">
        <v>581</v>
      </c>
      <c r="C678" s="15" t="s">
        <v>356</v>
      </c>
      <c r="D678" s="15" t="s">
        <v>357</v>
      </c>
      <c r="E678" s="15" t="s">
        <v>353</v>
      </c>
    </row>
    <row r="679" spans="1:6">
      <c r="A679" s="4" t="s">
        <v>748</v>
      </c>
      <c r="B679" s="44">
        <f>SUM('Input'!$B361:$D361)</f>
        <v>0</v>
      </c>
      <c r="C679" s="44">
        <f>'Input'!B361*24*'Input'!$F60/$B679</f>
        <v>0</v>
      </c>
      <c r="D679" s="44">
        <f>'Input'!C361*24*'Input'!$F60/$B679</f>
        <v>0</v>
      </c>
      <c r="E679" s="44">
        <f>'Input'!D361*24*'Input'!$F60/$B679</f>
        <v>0</v>
      </c>
      <c r="F679" s="17"/>
    </row>
    <row r="681" spans="1:6" ht="21" customHeight="1">
      <c r="A681" s="1" t="s">
        <v>749</v>
      </c>
    </row>
    <row r="682" spans="1:6">
      <c r="A682" s="3" t="s">
        <v>383</v>
      </c>
    </row>
    <row r="683" spans="1:6">
      <c r="A683" s="33" t="s">
        <v>750</v>
      </c>
    </row>
    <row r="684" spans="1:6">
      <c r="A684" s="33" t="s">
        <v>751</v>
      </c>
    </row>
    <row r="685" spans="1:6">
      <c r="A685" s="33" t="s">
        <v>752</v>
      </c>
    </row>
    <row r="686" spans="1:6">
      <c r="A686" s="33" t="s">
        <v>588</v>
      </c>
    </row>
    <row r="687" spans="1:6">
      <c r="A687" s="34" t="s">
        <v>386</v>
      </c>
      <c r="B687" s="34" t="s">
        <v>517</v>
      </c>
      <c r="C687" s="34" t="s">
        <v>516</v>
      </c>
      <c r="D687" s="34"/>
      <c r="E687" s="34"/>
    </row>
    <row r="688" spans="1:6">
      <c r="A688" s="34" t="s">
        <v>389</v>
      </c>
      <c r="B688" s="34" t="s">
        <v>570</v>
      </c>
      <c r="C688" s="34" t="s">
        <v>589</v>
      </c>
      <c r="D688" s="34"/>
      <c r="E688" s="34"/>
    </row>
    <row r="690" spans="1:6">
      <c r="C690" s="31" t="s">
        <v>753</v>
      </c>
      <c r="D690" s="31"/>
      <c r="E690" s="31"/>
    </row>
    <row r="691" spans="1:6">
      <c r="B691" s="15" t="s">
        <v>590</v>
      </c>
      <c r="C691" s="15" t="s">
        <v>356</v>
      </c>
      <c r="D691" s="15" t="s">
        <v>357</v>
      </c>
      <c r="E691" s="15" t="s">
        <v>353</v>
      </c>
    </row>
    <row r="692" spans="1:6">
      <c r="A692" s="4" t="s">
        <v>233</v>
      </c>
      <c r="B692" s="40">
        <f>SUM('Input'!$B351:$D351)</f>
        <v>0</v>
      </c>
      <c r="C692" s="40">
        <f>IF($B692,'Input'!B351/$B692,C$679/'Input'!$F$60/24)</f>
        <v>0</v>
      </c>
      <c r="D692" s="40">
        <f>IF($B692,'Input'!C351/$B692,D$679/'Input'!$F$60/24)</f>
        <v>0</v>
      </c>
      <c r="E692" s="40">
        <f>IF($B692,'Input'!D351/$B692,E$679/'Input'!$F$60/24)</f>
        <v>0</v>
      </c>
      <c r="F692" s="17"/>
    </row>
    <row r="693" spans="1:6">
      <c r="A693" s="4" t="s">
        <v>234</v>
      </c>
      <c r="B693" s="40">
        <f>SUM('Input'!$B352:$D352)</f>
        <v>0</v>
      </c>
      <c r="C693" s="40">
        <f>IF($B693,'Input'!B352/$B693,C$679/'Input'!$F$60/24)</f>
        <v>0</v>
      </c>
      <c r="D693" s="40">
        <f>IF($B693,'Input'!C352/$B693,D$679/'Input'!$F$60/24)</f>
        <v>0</v>
      </c>
      <c r="E693" s="40">
        <f>IF($B693,'Input'!D352/$B693,E$679/'Input'!$F$60/24)</f>
        <v>0</v>
      </c>
      <c r="F693" s="17"/>
    </row>
    <row r="694" spans="1:6">
      <c r="A694" s="4" t="s">
        <v>235</v>
      </c>
      <c r="B694" s="40">
        <f>SUM('Input'!$B353:$D353)</f>
        <v>0</v>
      </c>
      <c r="C694" s="40">
        <f>IF($B694,'Input'!B353/$B694,C$679/'Input'!$F$60/24)</f>
        <v>0</v>
      </c>
      <c r="D694" s="40">
        <f>IF($B694,'Input'!C353/$B694,D$679/'Input'!$F$60/24)</f>
        <v>0</v>
      </c>
      <c r="E694" s="40">
        <f>IF($B694,'Input'!D353/$B694,E$679/'Input'!$F$60/24)</f>
        <v>0</v>
      </c>
      <c r="F694" s="17"/>
    </row>
    <row r="695" spans="1:6">
      <c r="A695" s="4" t="s">
        <v>236</v>
      </c>
      <c r="B695" s="40">
        <f>SUM('Input'!$B354:$D354)</f>
        <v>0</v>
      </c>
      <c r="C695" s="40">
        <f>IF($B695,'Input'!B354/$B695,C$679/'Input'!$F$60/24)</f>
        <v>0</v>
      </c>
      <c r="D695" s="40">
        <f>IF($B695,'Input'!C354/$B695,D$679/'Input'!$F$60/24)</f>
        <v>0</v>
      </c>
      <c r="E695" s="40">
        <f>IF($B695,'Input'!D354/$B695,E$679/'Input'!$F$60/24)</f>
        <v>0</v>
      </c>
      <c r="F695" s="17"/>
    </row>
    <row r="697" spans="1:6" ht="21" customHeight="1">
      <c r="A697" s="1" t="s">
        <v>754</v>
      </c>
    </row>
    <row r="698" spans="1:6">
      <c r="A698" s="3" t="s">
        <v>383</v>
      </c>
    </row>
    <row r="699" spans="1:6">
      <c r="A699" s="33" t="s">
        <v>755</v>
      </c>
    </row>
    <row r="700" spans="1:6">
      <c r="A700" s="3" t="s">
        <v>756</v>
      </c>
    </row>
    <row r="701" spans="1:6">
      <c r="A701" s="3" t="s">
        <v>401</v>
      </c>
    </row>
    <row r="703" spans="1:6">
      <c r="B703" s="15" t="s">
        <v>356</v>
      </c>
      <c r="C703" s="15" t="s">
        <v>357</v>
      </c>
      <c r="D703" s="15" t="s">
        <v>353</v>
      </c>
    </row>
    <row r="704" spans="1:6">
      <c r="A704" s="4" t="s">
        <v>233</v>
      </c>
      <c r="B704" s="42">
        <f>C$692</f>
        <v>0</v>
      </c>
      <c r="C704" s="42">
        <f>D$692</f>
        <v>0</v>
      </c>
      <c r="D704" s="42">
        <f>E$692</f>
        <v>0</v>
      </c>
      <c r="E704" s="17"/>
    </row>
    <row r="705" spans="1:5">
      <c r="A705" s="4" t="s">
        <v>234</v>
      </c>
      <c r="B705" s="42">
        <f>C$693</f>
        <v>0</v>
      </c>
      <c r="C705" s="42">
        <f>D$693</f>
        <v>0</v>
      </c>
      <c r="D705" s="42">
        <f>E$693</f>
        <v>0</v>
      </c>
      <c r="E705" s="17"/>
    </row>
    <row r="706" spans="1:5">
      <c r="A706" s="4" t="s">
        <v>235</v>
      </c>
      <c r="B706" s="42">
        <f>C$694</f>
        <v>0</v>
      </c>
      <c r="C706" s="42">
        <f>D$694</f>
        <v>0</v>
      </c>
      <c r="D706" s="42">
        <f>E$694</f>
        <v>0</v>
      </c>
      <c r="E706" s="17"/>
    </row>
    <row r="707" spans="1:5">
      <c r="A707" s="4" t="s">
        <v>236</v>
      </c>
      <c r="B707" s="42">
        <f>C$695</f>
        <v>0</v>
      </c>
      <c r="C707" s="42">
        <f>D$695</f>
        <v>0</v>
      </c>
      <c r="D707" s="42">
        <f>E$695</f>
        <v>0</v>
      </c>
      <c r="E707" s="17"/>
    </row>
    <row r="708" spans="1:5">
      <c r="A708" s="4" t="s">
        <v>237</v>
      </c>
      <c r="B708" s="41">
        <v>1</v>
      </c>
      <c r="C708" s="41">
        <v>0</v>
      </c>
      <c r="D708" s="41">
        <v>0</v>
      </c>
      <c r="E708" s="17"/>
    </row>
    <row r="710" spans="1:5" ht="21" customHeight="1">
      <c r="A710" s="1" t="s">
        <v>757</v>
      </c>
    </row>
    <row r="712" spans="1:5">
      <c r="B712" s="15" t="s">
        <v>356</v>
      </c>
      <c r="C712" s="15" t="s">
        <v>357</v>
      </c>
      <c r="D712" s="15" t="s">
        <v>353</v>
      </c>
    </row>
    <row r="713" spans="1:5">
      <c r="A713" s="4" t="s">
        <v>237</v>
      </c>
      <c r="B713" s="41">
        <v>0</v>
      </c>
      <c r="C713" s="41">
        <v>1</v>
      </c>
      <c r="D713" s="41">
        <v>0</v>
      </c>
      <c r="E713" s="17"/>
    </row>
    <row r="715" spans="1:5" ht="21" customHeight="1">
      <c r="A715" s="1" t="s">
        <v>758</v>
      </c>
    </row>
    <row r="717" spans="1:5">
      <c r="B717" s="15" t="s">
        <v>356</v>
      </c>
      <c r="C717" s="15" t="s">
        <v>357</v>
      </c>
      <c r="D717" s="15" t="s">
        <v>353</v>
      </c>
    </row>
    <row r="718" spans="1:5">
      <c r="A718" s="4" t="s">
        <v>237</v>
      </c>
      <c r="B718" s="41">
        <v>0</v>
      </c>
      <c r="C718" s="41">
        <v>0</v>
      </c>
      <c r="D718" s="41">
        <v>1</v>
      </c>
      <c r="E718" s="17"/>
    </row>
    <row r="720" spans="1:5" ht="21" customHeight="1">
      <c r="A720" s="1" t="s">
        <v>759</v>
      </c>
    </row>
    <row r="721" spans="1:6">
      <c r="A721" s="3" t="s">
        <v>383</v>
      </c>
    </row>
    <row r="722" spans="1:6">
      <c r="A722" s="33" t="s">
        <v>610</v>
      </c>
    </row>
    <row r="723" spans="1:6">
      <c r="A723" s="33" t="s">
        <v>611</v>
      </c>
    </row>
    <row r="724" spans="1:6">
      <c r="A724" s="33" t="s">
        <v>760</v>
      </c>
    </row>
    <row r="725" spans="1:6">
      <c r="A725" s="33" t="s">
        <v>761</v>
      </c>
    </row>
    <row r="726" spans="1:6">
      <c r="A726" s="33" t="s">
        <v>762</v>
      </c>
    </row>
    <row r="727" spans="1:6">
      <c r="A727" s="33" t="s">
        <v>615</v>
      </c>
    </row>
    <row r="728" spans="1:6">
      <c r="A728" s="34" t="s">
        <v>386</v>
      </c>
      <c r="B728" s="34" t="s">
        <v>516</v>
      </c>
      <c r="C728" s="34"/>
      <c r="D728" s="34"/>
      <c r="E728" s="34" t="s">
        <v>516</v>
      </c>
    </row>
    <row r="729" spans="1:6">
      <c r="A729" s="34" t="s">
        <v>389</v>
      </c>
      <c r="B729" s="34" t="s">
        <v>616</v>
      </c>
      <c r="C729" s="34"/>
      <c r="D729" s="34"/>
      <c r="E729" s="34" t="s">
        <v>617</v>
      </c>
    </row>
    <row r="731" spans="1:6">
      <c r="B731" s="31" t="s">
        <v>763</v>
      </c>
      <c r="C731" s="31"/>
      <c r="D731" s="31"/>
    </row>
    <row r="732" spans="1:6">
      <c r="B732" s="15" t="s">
        <v>356</v>
      </c>
      <c r="C732" s="15" t="s">
        <v>357</v>
      </c>
      <c r="D732" s="15" t="s">
        <v>353</v>
      </c>
      <c r="E732" s="15" t="s">
        <v>764</v>
      </c>
    </row>
    <row r="733" spans="1:6">
      <c r="A733" s="4" t="s">
        <v>233</v>
      </c>
      <c r="B733" s="40">
        <f>IF($B$142&gt;0,('Loads'!$B$348*B$704)/$B$142,0)</f>
        <v>0</v>
      </c>
      <c r="C733" s="40">
        <f>IF($B$142&gt;0,('Loads'!$B$348*C$704)/$B$142,0)</f>
        <v>0</v>
      </c>
      <c r="D733" s="40">
        <f>IF($B$142&gt;0,('Loads'!$B$348*D$704)/$B$142,0)</f>
        <v>0</v>
      </c>
      <c r="E733" s="38">
        <f>IF($C$679&gt;0,$B733*'Input'!$F$60*24/$C$679,0)</f>
        <v>0</v>
      </c>
      <c r="F733" s="17"/>
    </row>
    <row r="734" spans="1:6">
      <c r="A734" s="4" t="s">
        <v>234</v>
      </c>
      <c r="B734" s="40">
        <f>IF($B$143&gt;0,('Loads'!$B$349*B$705)/$B$143,0)</f>
        <v>0</v>
      </c>
      <c r="C734" s="40">
        <f>IF($B$143&gt;0,('Loads'!$B$349*C$705)/$B$143,0)</f>
        <v>0</v>
      </c>
      <c r="D734" s="40">
        <f>IF($B$143&gt;0,('Loads'!$B$349*D$705)/$B$143,0)</f>
        <v>0</v>
      </c>
      <c r="E734" s="38">
        <f>IF($C$679&gt;0,$B734*'Input'!$F$60*24/$C$679,0)</f>
        <v>0</v>
      </c>
      <c r="F734" s="17"/>
    </row>
    <row r="735" spans="1:6">
      <c r="A735" s="4" t="s">
        <v>235</v>
      </c>
      <c r="B735" s="40">
        <f>IF($B$144&gt;0,('Loads'!$B$350*B$706)/$B$144,0)</f>
        <v>0</v>
      </c>
      <c r="C735" s="40">
        <f>IF($B$144&gt;0,('Loads'!$B$350*C$706)/$B$144,0)</f>
        <v>0</v>
      </c>
      <c r="D735" s="40">
        <f>IF($B$144&gt;0,('Loads'!$B$350*D$706)/$B$144,0)</f>
        <v>0</v>
      </c>
      <c r="E735" s="38">
        <f>IF($C$679&gt;0,$B735*'Input'!$F$60*24/$C$679,0)</f>
        <v>0</v>
      </c>
      <c r="F735" s="17"/>
    </row>
    <row r="736" spans="1:6">
      <c r="A736" s="4" t="s">
        <v>236</v>
      </c>
      <c r="B736" s="40">
        <f>IF($B$145&gt;0,('Loads'!$B$351*B$707)/$B$145,0)</f>
        <v>0</v>
      </c>
      <c r="C736" s="40">
        <f>IF($B$145&gt;0,('Loads'!$B$351*C$707)/$B$145,0)</f>
        <v>0</v>
      </c>
      <c r="D736" s="40">
        <f>IF($B$145&gt;0,('Loads'!$B$351*D$707)/$B$145,0)</f>
        <v>0</v>
      </c>
      <c r="E736" s="38">
        <f>IF($C$679&gt;0,$B736*'Input'!$F$60*24/$C$679,0)</f>
        <v>0</v>
      </c>
      <c r="F736" s="17"/>
    </row>
    <row r="738" spans="1:5" ht="21" customHeight="1">
      <c r="A738" s="1" t="s">
        <v>765</v>
      </c>
    </row>
    <row r="739" spans="1:5">
      <c r="A739" s="3" t="s">
        <v>383</v>
      </c>
    </row>
    <row r="740" spans="1:5">
      <c r="A740" s="33" t="s">
        <v>610</v>
      </c>
    </row>
    <row r="741" spans="1:5">
      <c r="A741" s="33" t="s">
        <v>611</v>
      </c>
    </row>
    <row r="742" spans="1:5">
      <c r="A742" s="33" t="s">
        <v>760</v>
      </c>
    </row>
    <row r="743" spans="1:5">
      <c r="A743" s="33" t="s">
        <v>621</v>
      </c>
    </row>
    <row r="744" spans="1:5">
      <c r="A744" s="33" t="s">
        <v>766</v>
      </c>
    </row>
    <row r="745" spans="1:5">
      <c r="A745" s="33" t="s">
        <v>631</v>
      </c>
    </row>
    <row r="746" spans="1:5">
      <c r="A746" s="33" t="s">
        <v>767</v>
      </c>
    </row>
    <row r="747" spans="1:5">
      <c r="A747" s="33" t="s">
        <v>768</v>
      </c>
    </row>
    <row r="748" spans="1:5">
      <c r="A748" s="33" t="s">
        <v>769</v>
      </c>
    </row>
    <row r="749" spans="1:5">
      <c r="A749" s="33" t="s">
        <v>635</v>
      </c>
    </row>
    <row r="750" spans="1:5">
      <c r="A750" s="34" t="s">
        <v>386</v>
      </c>
      <c r="B750" s="34" t="s">
        <v>516</v>
      </c>
      <c r="C750" s="34"/>
      <c r="D750" s="34"/>
      <c r="E750" s="34" t="s">
        <v>516</v>
      </c>
    </row>
    <row r="751" spans="1:5">
      <c r="A751" s="34" t="s">
        <v>389</v>
      </c>
      <c r="B751" s="34" t="s">
        <v>636</v>
      </c>
      <c r="C751" s="34"/>
      <c r="D751" s="34"/>
      <c r="E751" s="34" t="s">
        <v>637</v>
      </c>
    </row>
    <row r="753" spans="1:6">
      <c r="B753" s="31" t="s">
        <v>770</v>
      </c>
      <c r="C753" s="31"/>
      <c r="D753" s="31"/>
    </row>
    <row r="754" spans="1:6">
      <c r="B754" s="15" t="s">
        <v>356</v>
      </c>
      <c r="C754" s="15" t="s">
        <v>357</v>
      </c>
      <c r="D754" s="15" t="s">
        <v>353</v>
      </c>
      <c r="E754" s="15" t="s">
        <v>771</v>
      </c>
    </row>
    <row r="755" spans="1:6">
      <c r="A755" s="4" t="s">
        <v>237</v>
      </c>
      <c r="B755" s="40">
        <f>IF($B$146&gt;0,('Loads'!$B$352*B$708+'Loads'!$C$352*B$713+'Loads'!$D$352*B$718)/$B$146,0)</f>
        <v>0</v>
      </c>
      <c r="C755" s="40">
        <f>IF($B$146&gt;0,('Loads'!$B$352*C$708+'Loads'!$C$352*C$713+'Loads'!$D$352*C$718)/$B$146,0)</f>
        <v>0</v>
      </c>
      <c r="D755" s="40">
        <f>IF($B$146&gt;0,('Loads'!$B$352*D$708+'Loads'!$C$352*D$713+'Loads'!$D$352*D$718)/$B$146,0)</f>
        <v>0</v>
      </c>
      <c r="E755" s="38">
        <f>IF($C$679&gt;0,$B755*'Input'!$F$60*24/$C$679,0)</f>
        <v>0</v>
      </c>
      <c r="F755" s="17"/>
    </row>
    <row r="757" spans="1:6" ht="21" customHeight="1">
      <c r="A757" s="1" t="s">
        <v>772</v>
      </c>
    </row>
    <row r="758" spans="1:6">
      <c r="A758" s="3" t="s">
        <v>383</v>
      </c>
    </row>
    <row r="759" spans="1:6">
      <c r="A759" s="33" t="s">
        <v>773</v>
      </c>
    </row>
    <row r="760" spans="1:6">
      <c r="A760" s="33" t="s">
        <v>774</v>
      </c>
    </row>
    <row r="761" spans="1:6">
      <c r="A761" s="33" t="s">
        <v>775</v>
      </c>
    </row>
    <row r="762" spans="1:6">
      <c r="A762" s="33" t="s">
        <v>776</v>
      </c>
    </row>
    <row r="763" spans="1:6">
      <c r="A763" s="33" t="s">
        <v>777</v>
      </c>
    </row>
    <row r="764" spans="1:6">
      <c r="A764" s="33" t="s">
        <v>778</v>
      </c>
    </row>
    <row r="765" spans="1:6">
      <c r="A765" s="34" t="s">
        <v>386</v>
      </c>
      <c r="B765" s="34" t="s">
        <v>551</v>
      </c>
      <c r="C765" s="34" t="s">
        <v>516</v>
      </c>
      <c r="D765" s="34" t="s">
        <v>516</v>
      </c>
    </row>
    <row r="766" spans="1:6">
      <c r="A766" s="34" t="s">
        <v>389</v>
      </c>
      <c r="B766" s="34" t="s">
        <v>779</v>
      </c>
      <c r="C766" s="34" t="s">
        <v>780</v>
      </c>
      <c r="D766" s="34" t="s">
        <v>781</v>
      </c>
    </row>
    <row r="768" spans="1:6">
      <c r="B768" s="15" t="s">
        <v>782</v>
      </c>
      <c r="C768" s="15" t="s">
        <v>783</v>
      </c>
      <c r="D768" s="15" t="s">
        <v>784</v>
      </c>
    </row>
    <row r="769" spans="1:5">
      <c r="A769" s="4" t="s">
        <v>233</v>
      </c>
      <c r="B769" s="39">
        <f>E$733</f>
        <v>0</v>
      </c>
      <c r="C769" s="43">
        <f>B769*$B$142/24/'Input'!$F$60*1000</f>
        <v>0</v>
      </c>
      <c r="D769" s="43">
        <f>'Loads'!B$60*B$142/24/'Input'!F$60*1000</f>
        <v>0</v>
      </c>
      <c r="E769" s="17"/>
    </row>
    <row r="770" spans="1:5">
      <c r="A770" s="4" t="s">
        <v>234</v>
      </c>
      <c r="B770" s="39">
        <f>E$734</f>
        <v>0</v>
      </c>
      <c r="C770" s="43">
        <f>B770*$B$143/24/'Input'!$F$60*1000</f>
        <v>0</v>
      </c>
      <c r="D770" s="43">
        <f>'Loads'!B$61*B$143/24/'Input'!F$60*1000</f>
        <v>0</v>
      </c>
      <c r="E770" s="17"/>
    </row>
    <row r="771" spans="1:5">
      <c r="A771" s="4" t="s">
        <v>235</v>
      </c>
      <c r="B771" s="39">
        <f>E$735</f>
        <v>0</v>
      </c>
      <c r="C771" s="43">
        <f>B771*$B$144/24/'Input'!$F$60*1000</f>
        <v>0</v>
      </c>
      <c r="D771" s="43">
        <f>'Loads'!B$62*B$144/24/'Input'!F$60*1000</f>
        <v>0</v>
      </c>
      <c r="E771" s="17"/>
    </row>
    <row r="772" spans="1:5">
      <c r="A772" s="4" t="s">
        <v>236</v>
      </c>
      <c r="B772" s="39">
        <f>E$736</f>
        <v>0</v>
      </c>
      <c r="C772" s="43">
        <f>B772*$B$145/24/'Input'!$F$60*1000</f>
        <v>0</v>
      </c>
      <c r="D772" s="43">
        <f>'Loads'!B$63*B$145/24/'Input'!F$60*1000</f>
        <v>0</v>
      </c>
      <c r="E772" s="17"/>
    </row>
    <row r="773" spans="1:5">
      <c r="A773" s="4" t="s">
        <v>237</v>
      </c>
      <c r="B773" s="39">
        <f>E$755</f>
        <v>0</v>
      </c>
      <c r="C773" s="43">
        <f>B773*$B$146/24/'Input'!$F$60*1000</f>
        <v>0</v>
      </c>
      <c r="D773" s="43">
        <f>'Loads'!B$64*B$146/24/'Input'!F$60*1000</f>
        <v>0</v>
      </c>
      <c r="E773" s="17"/>
    </row>
    <row r="775" spans="1:5" ht="21" customHeight="1">
      <c r="A775" s="1" t="s">
        <v>785</v>
      </c>
    </row>
    <row r="776" spans="1:5">
      <c r="A776" s="3" t="s">
        <v>383</v>
      </c>
    </row>
    <row r="777" spans="1:5">
      <c r="A777" s="33" t="s">
        <v>786</v>
      </c>
    </row>
    <row r="778" spans="1:5">
      <c r="A778" s="33" t="s">
        <v>787</v>
      </c>
    </row>
    <row r="779" spans="1:5">
      <c r="A779" s="3" t="s">
        <v>788</v>
      </c>
    </row>
    <row r="781" spans="1:5">
      <c r="B781" s="15" t="s">
        <v>789</v>
      </c>
    </row>
    <row r="782" spans="1:5">
      <c r="A782" s="4" t="s">
        <v>789</v>
      </c>
      <c r="B782" s="38">
        <f>IF(SUM($C$769:$C$773),SUM($D$769:$D$773)/SUM($C$769:$C$773),0)</f>
        <v>0</v>
      </c>
      <c r="C782" s="17"/>
    </row>
    <row r="784" spans="1:5" ht="21" customHeight="1">
      <c r="A784" s="1" t="s">
        <v>790</v>
      </c>
    </row>
    <row r="785" spans="1:7">
      <c r="A785" s="3" t="s">
        <v>383</v>
      </c>
    </row>
    <row r="786" spans="1:7">
      <c r="A786" s="33" t="s">
        <v>659</v>
      </c>
    </row>
    <row r="787" spans="1:7">
      <c r="A787" s="33" t="s">
        <v>791</v>
      </c>
    </row>
    <row r="788" spans="1:7">
      <c r="A788" s="33" t="s">
        <v>792</v>
      </c>
    </row>
    <row r="789" spans="1:7">
      <c r="A789" s="33" t="s">
        <v>793</v>
      </c>
    </row>
    <row r="790" spans="1:7">
      <c r="A790" s="33" t="s">
        <v>794</v>
      </c>
    </row>
    <row r="791" spans="1:7">
      <c r="A791" s="33" t="s">
        <v>795</v>
      </c>
    </row>
    <row r="792" spans="1:7">
      <c r="A792" s="33" t="s">
        <v>796</v>
      </c>
    </row>
    <row r="793" spans="1:7">
      <c r="A793" s="34" t="s">
        <v>386</v>
      </c>
      <c r="B793" s="34" t="s">
        <v>445</v>
      </c>
      <c r="C793" s="34" t="s">
        <v>445</v>
      </c>
      <c r="D793" s="34" t="s">
        <v>445</v>
      </c>
      <c r="E793" s="34" t="s">
        <v>516</v>
      </c>
      <c r="F793" s="34" t="s">
        <v>516</v>
      </c>
    </row>
    <row r="794" spans="1:7">
      <c r="A794" s="34" t="s">
        <v>389</v>
      </c>
      <c r="B794" s="34" t="s">
        <v>447</v>
      </c>
      <c r="C794" s="34" t="s">
        <v>447</v>
      </c>
      <c r="D794" s="34" t="s">
        <v>447</v>
      </c>
      <c r="E794" s="34" t="s">
        <v>797</v>
      </c>
      <c r="F794" s="34" t="s">
        <v>798</v>
      </c>
    </row>
    <row r="796" spans="1:7">
      <c r="B796" s="15" t="s">
        <v>799</v>
      </c>
      <c r="C796" s="15" t="s">
        <v>800</v>
      </c>
      <c r="D796" s="15" t="s">
        <v>801</v>
      </c>
      <c r="E796" s="15" t="s">
        <v>802</v>
      </c>
      <c r="F796" s="15" t="s">
        <v>366</v>
      </c>
    </row>
    <row r="797" spans="1:7">
      <c r="A797" s="4" t="s">
        <v>153</v>
      </c>
      <c r="B797" s="42">
        <f>$C265</f>
        <v>0</v>
      </c>
      <c r="C797" s="42">
        <f>$D265</f>
        <v>0</v>
      </c>
      <c r="D797" s="42">
        <f>$E265</f>
        <v>0</v>
      </c>
      <c r="E797" s="40">
        <f>IF('Input'!$E375,MAX(0,$C797+$B797-'Input'!$E375),IF($B265,1/0,0))</f>
        <v>0</v>
      </c>
      <c r="F797" s="40">
        <f>1-$E797-$D797</f>
        <v>0</v>
      </c>
      <c r="G797" s="17"/>
    </row>
    <row r="798" spans="1:7">
      <c r="A798" s="4" t="s">
        <v>154</v>
      </c>
      <c r="B798" s="42">
        <f>$C266</f>
        <v>0</v>
      </c>
      <c r="C798" s="42">
        <f>$D266</f>
        <v>0</v>
      </c>
      <c r="D798" s="42">
        <f>$E266</f>
        <v>0</v>
      </c>
      <c r="E798" s="40">
        <f>IF('Input'!$E376,MAX(0,$C798+$B798-'Input'!$E376),IF($B266,1/0,0))</f>
        <v>0</v>
      </c>
      <c r="F798" s="40">
        <f>1-$E798-$D798</f>
        <v>0</v>
      </c>
      <c r="G798" s="17"/>
    </row>
    <row r="799" spans="1:7">
      <c r="A799" s="4" t="s">
        <v>155</v>
      </c>
      <c r="B799" s="42">
        <f>$C267</f>
        <v>0</v>
      </c>
      <c r="C799" s="42">
        <f>$D267</f>
        <v>0</v>
      </c>
      <c r="D799" s="42">
        <f>$E267</f>
        <v>0</v>
      </c>
      <c r="E799" s="40">
        <f>IF('Input'!$E377,MAX(0,$C799+$B799-'Input'!$E377),IF($B267,1/0,0))</f>
        <v>0</v>
      </c>
      <c r="F799" s="40">
        <f>1-$E799-$D799</f>
        <v>0</v>
      </c>
      <c r="G799" s="17"/>
    </row>
    <row r="800" spans="1:7">
      <c r="A800" s="4" t="s">
        <v>156</v>
      </c>
      <c r="B800" s="42">
        <f>$C268</f>
        <v>0</v>
      </c>
      <c r="C800" s="42">
        <f>$D268</f>
        <v>0</v>
      </c>
      <c r="D800" s="42">
        <f>$E268</f>
        <v>0</v>
      </c>
      <c r="E800" s="40">
        <f>IF('Input'!$E378,MAX(0,$C800+$B800-'Input'!$E378),IF($B268,1/0,0))</f>
        <v>0</v>
      </c>
      <c r="F800" s="40">
        <f>1-$E800-$D800</f>
        <v>0</v>
      </c>
      <c r="G800" s="17"/>
    </row>
    <row r="801" spans="1:7">
      <c r="A801" s="4" t="s">
        <v>157</v>
      </c>
      <c r="B801" s="42">
        <f>$C269</f>
        <v>0</v>
      </c>
      <c r="C801" s="42">
        <f>$D269</f>
        <v>0</v>
      </c>
      <c r="D801" s="42">
        <f>$E269</f>
        <v>0</v>
      </c>
      <c r="E801" s="40">
        <f>IF('Input'!$E379,MAX(0,$C801+$B801-'Input'!$E379),IF($B269,1/0,0))</f>
        <v>0</v>
      </c>
      <c r="F801" s="40">
        <f>1-$E801-$D801</f>
        <v>0</v>
      </c>
      <c r="G801" s="17"/>
    </row>
    <row r="802" spans="1:7">
      <c r="A802" s="4" t="s">
        <v>162</v>
      </c>
      <c r="B802" s="42">
        <f>$C270</f>
        <v>0</v>
      </c>
      <c r="C802" s="42">
        <f>$D270</f>
        <v>0</v>
      </c>
      <c r="D802" s="42">
        <f>$E270</f>
        <v>0</v>
      </c>
      <c r="E802" s="40">
        <f>IF('Input'!$E380,MAX(0,$C802+$B802-'Input'!$E380),IF($B270,1/0,0))</f>
        <v>0</v>
      </c>
      <c r="F802" s="40">
        <f>1-$E802-$D802</f>
        <v>0</v>
      </c>
      <c r="G802" s="17"/>
    </row>
    <row r="803" spans="1:7">
      <c r="A803" s="4" t="s">
        <v>158</v>
      </c>
      <c r="B803" s="42">
        <f>$C271</f>
        <v>0</v>
      </c>
      <c r="C803" s="42">
        <f>$D271</f>
        <v>0</v>
      </c>
      <c r="D803" s="42">
        <f>$E271</f>
        <v>0</v>
      </c>
      <c r="E803" s="40">
        <f>IF('Input'!$E381,MAX(0,$C803+$B803-'Input'!$E381),IF($B271,1/0,0))</f>
        <v>0</v>
      </c>
      <c r="F803" s="40">
        <f>1-$E803-$D803</f>
        <v>0</v>
      </c>
      <c r="G803" s="17"/>
    </row>
    <row r="804" spans="1:7">
      <c r="A804" s="4" t="s">
        <v>159</v>
      </c>
      <c r="B804" s="42">
        <f>$C272</f>
        <v>0</v>
      </c>
      <c r="C804" s="42">
        <f>$D272</f>
        <v>0</v>
      </c>
      <c r="D804" s="42">
        <f>$E272</f>
        <v>0</v>
      </c>
      <c r="E804" s="40">
        <f>IF('Input'!$E382,MAX(0,$C804+$B804-'Input'!$E382),IF($B272,1/0,0))</f>
        <v>0</v>
      </c>
      <c r="F804" s="40">
        <f>1-$E804-$D804</f>
        <v>0</v>
      </c>
      <c r="G804" s="17"/>
    </row>
    <row r="805" spans="1:7">
      <c r="A805" s="4" t="s">
        <v>160</v>
      </c>
      <c r="B805" s="42">
        <f>$C273</f>
        <v>0</v>
      </c>
      <c r="C805" s="42">
        <f>$D273</f>
        <v>0</v>
      </c>
      <c r="D805" s="42">
        <f>$E273</f>
        <v>0</v>
      </c>
      <c r="E805" s="40">
        <f>IF('Input'!$E383,MAX(0,$C805+$B805-'Input'!$E383),IF($B273,1/0,0))</f>
        <v>0</v>
      </c>
      <c r="F805" s="40">
        <f>1-$E805-$D805</f>
        <v>0</v>
      </c>
      <c r="G805" s="17"/>
    </row>
    <row r="807" spans="1:7" ht="21" customHeight="1">
      <c r="A807" s="1" t="s">
        <v>803</v>
      </c>
    </row>
    <row r="808" spans="1:7">
      <c r="A808" s="3" t="s">
        <v>383</v>
      </c>
    </row>
    <row r="809" spans="1:7">
      <c r="A809" s="33" t="s">
        <v>804</v>
      </c>
    </row>
    <row r="810" spans="1:7">
      <c r="A810" s="33" t="s">
        <v>805</v>
      </c>
    </row>
    <row r="811" spans="1:7">
      <c r="A811" s="33" t="s">
        <v>806</v>
      </c>
    </row>
    <row r="812" spans="1:7">
      <c r="A812" s="3" t="s">
        <v>426</v>
      </c>
    </row>
    <row r="814" spans="1:7">
      <c r="B814" s="15" t="s">
        <v>356</v>
      </c>
      <c r="C814" s="15" t="s">
        <v>357</v>
      </c>
      <c r="D814" s="15" t="s">
        <v>353</v>
      </c>
    </row>
    <row r="815" spans="1:7">
      <c r="A815" s="4" t="s">
        <v>153</v>
      </c>
      <c r="B815" s="42">
        <f>$F$797</f>
        <v>0</v>
      </c>
      <c r="C815" s="42">
        <f>$E$797</f>
        <v>0</v>
      </c>
      <c r="D815" s="42">
        <f>$D$797</f>
        <v>0</v>
      </c>
      <c r="E815" s="17"/>
    </row>
    <row r="816" spans="1:7">
      <c r="A816" s="4" t="s">
        <v>154</v>
      </c>
      <c r="B816" s="42">
        <f>$F$798</f>
        <v>0</v>
      </c>
      <c r="C816" s="42">
        <f>$E$798</f>
        <v>0</v>
      </c>
      <c r="D816" s="42">
        <f>$D$798</f>
        <v>0</v>
      </c>
      <c r="E816" s="17"/>
    </row>
    <row r="817" spans="1:38">
      <c r="A817" s="4" t="s">
        <v>155</v>
      </c>
      <c r="B817" s="42">
        <f>$F$799</f>
        <v>0</v>
      </c>
      <c r="C817" s="42">
        <f>$E$799</f>
        <v>0</v>
      </c>
      <c r="D817" s="42">
        <f>$D$799</f>
        <v>0</v>
      </c>
      <c r="E817" s="17"/>
    </row>
    <row r="818" spans="1:38">
      <c r="A818" s="4" t="s">
        <v>156</v>
      </c>
      <c r="B818" s="42">
        <f>$F$800</f>
        <v>0</v>
      </c>
      <c r="C818" s="42">
        <f>$E$800</f>
        <v>0</v>
      </c>
      <c r="D818" s="42">
        <f>$D$800</f>
        <v>0</v>
      </c>
      <c r="E818" s="17"/>
    </row>
    <row r="819" spans="1:38">
      <c r="A819" s="4" t="s">
        <v>157</v>
      </c>
      <c r="B819" s="42">
        <f>$F$801</f>
        <v>0</v>
      </c>
      <c r="C819" s="42">
        <f>$E$801</f>
        <v>0</v>
      </c>
      <c r="D819" s="42">
        <f>$D$801</f>
        <v>0</v>
      </c>
      <c r="E819" s="17"/>
    </row>
    <row r="820" spans="1:38">
      <c r="A820" s="4" t="s">
        <v>162</v>
      </c>
      <c r="B820" s="42">
        <f>$F$802</f>
        <v>0</v>
      </c>
      <c r="C820" s="42">
        <f>$E$802</f>
        <v>0</v>
      </c>
      <c r="D820" s="42">
        <f>$D$802</f>
        <v>0</v>
      </c>
      <c r="E820" s="17"/>
    </row>
    <row r="821" spans="1:38">
      <c r="A821" s="4" t="s">
        <v>158</v>
      </c>
      <c r="B821" s="42">
        <f>$F$803</f>
        <v>0</v>
      </c>
      <c r="C821" s="42">
        <f>$E$803</f>
        <v>0</v>
      </c>
      <c r="D821" s="42">
        <f>$D$803</f>
        <v>0</v>
      </c>
      <c r="E821" s="17"/>
    </row>
    <row r="822" spans="1:38">
      <c r="A822" s="4" t="s">
        <v>159</v>
      </c>
      <c r="B822" s="42">
        <f>$F$804</f>
        <v>0</v>
      </c>
      <c r="C822" s="42">
        <f>$E$804</f>
        <v>0</v>
      </c>
      <c r="D822" s="42">
        <f>$D$804</f>
        <v>0</v>
      </c>
      <c r="E822" s="17"/>
    </row>
    <row r="823" spans="1:38">
      <c r="A823" s="4" t="s">
        <v>160</v>
      </c>
      <c r="B823" s="42">
        <f>$F$805</f>
        <v>0</v>
      </c>
      <c r="C823" s="42">
        <f>$E$805</f>
        <v>0</v>
      </c>
      <c r="D823" s="42">
        <f>$D$805</f>
        <v>0</v>
      </c>
      <c r="E823" s="17"/>
    </row>
    <row r="825" spans="1:38" ht="21" customHeight="1">
      <c r="A825" s="1" t="s">
        <v>807</v>
      </c>
    </row>
    <row r="826" spans="1:38">
      <c r="A826" s="3" t="s">
        <v>383</v>
      </c>
    </row>
    <row r="827" spans="1:38">
      <c r="A827" s="33" t="s">
        <v>808</v>
      </c>
    </row>
    <row r="828" spans="1:38">
      <c r="A828" s="3" t="s">
        <v>660</v>
      </c>
    </row>
    <row r="830" spans="1:38">
      <c r="B830" s="29" t="s">
        <v>153</v>
      </c>
      <c r="C830" s="15" t="s">
        <v>356</v>
      </c>
      <c r="D830" s="15" t="s">
        <v>357</v>
      </c>
      <c r="E830" s="15" t="s">
        <v>353</v>
      </c>
      <c r="F830" s="29" t="s">
        <v>154</v>
      </c>
      <c r="G830" s="15" t="s">
        <v>356</v>
      </c>
      <c r="H830" s="15" t="s">
        <v>357</v>
      </c>
      <c r="I830" s="15" t="s">
        <v>353</v>
      </c>
      <c r="J830" s="29" t="s">
        <v>155</v>
      </c>
      <c r="K830" s="15" t="s">
        <v>356</v>
      </c>
      <c r="L830" s="15" t="s">
        <v>357</v>
      </c>
      <c r="M830" s="15" t="s">
        <v>353</v>
      </c>
      <c r="N830" s="29" t="s">
        <v>156</v>
      </c>
      <c r="O830" s="15" t="s">
        <v>356</v>
      </c>
      <c r="P830" s="15" t="s">
        <v>357</v>
      </c>
      <c r="Q830" s="15" t="s">
        <v>353</v>
      </c>
      <c r="R830" s="29" t="s">
        <v>157</v>
      </c>
      <c r="S830" s="15" t="s">
        <v>356</v>
      </c>
      <c r="T830" s="15" t="s">
        <v>357</v>
      </c>
      <c r="U830" s="15" t="s">
        <v>353</v>
      </c>
      <c r="V830" s="29" t="s">
        <v>162</v>
      </c>
      <c r="W830" s="15" t="s">
        <v>356</v>
      </c>
      <c r="X830" s="15" t="s">
        <v>357</v>
      </c>
      <c r="Y830" s="15" t="s">
        <v>353</v>
      </c>
      <c r="Z830" s="29" t="s">
        <v>158</v>
      </c>
      <c r="AA830" s="15" t="s">
        <v>356</v>
      </c>
      <c r="AB830" s="15" t="s">
        <v>357</v>
      </c>
      <c r="AC830" s="15" t="s">
        <v>353</v>
      </c>
      <c r="AD830" s="29" t="s">
        <v>159</v>
      </c>
      <c r="AE830" s="15" t="s">
        <v>356</v>
      </c>
      <c r="AF830" s="15" t="s">
        <v>357</v>
      </c>
      <c r="AG830" s="15" t="s">
        <v>353</v>
      </c>
      <c r="AH830" s="29" t="s">
        <v>160</v>
      </c>
      <c r="AI830" s="15" t="s">
        <v>356</v>
      </c>
      <c r="AJ830" s="15" t="s">
        <v>357</v>
      </c>
      <c r="AK830" s="15" t="s">
        <v>353</v>
      </c>
    </row>
    <row r="831" spans="1:38">
      <c r="A831" s="4" t="s">
        <v>661</v>
      </c>
      <c r="C831" s="42">
        <f>B$815</f>
        <v>0</v>
      </c>
      <c r="D831" s="42">
        <f>C$815</f>
        <v>0</v>
      </c>
      <c r="E831" s="42">
        <f>D$815</f>
        <v>0</v>
      </c>
      <c r="G831" s="42">
        <f>B$816</f>
        <v>0</v>
      </c>
      <c r="H831" s="42">
        <f>C$816</f>
        <v>0</v>
      </c>
      <c r="I831" s="42">
        <f>D$816</f>
        <v>0</v>
      </c>
      <c r="K831" s="42">
        <f>B$817</f>
        <v>0</v>
      </c>
      <c r="L831" s="42">
        <f>C$817</f>
        <v>0</v>
      </c>
      <c r="M831" s="42">
        <f>D$817</f>
        <v>0</v>
      </c>
      <c r="O831" s="42">
        <f>B$818</f>
        <v>0</v>
      </c>
      <c r="P831" s="42">
        <f>C$818</f>
        <v>0</v>
      </c>
      <c r="Q831" s="42">
        <f>D$818</f>
        <v>0</v>
      </c>
      <c r="S831" s="42">
        <f>B$819</f>
        <v>0</v>
      </c>
      <c r="T831" s="42">
        <f>C$819</f>
        <v>0</v>
      </c>
      <c r="U831" s="42">
        <f>D$819</f>
        <v>0</v>
      </c>
      <c r="W831" s="42">
        <f>B$820</f>
        <v>0</v>
      </c>
      <c r="X831" s="42">
        <f>C$820</f>
        <v>0</v>
      </c>
      <c r="Y831" s="42">
        <f>D$820</f>
        <v>0</v>
      </c>
      <c r="AA831" s="42">
        <f>B$821</f>
        <v>0</v>
      </c>
      <c r="AB831" s="42">
        <f>C$821</f>
        <v>0</v>
      </c>
      <c r="AC831" s="42">
        <f>D$821</f>
        <v>0</v>
      </c>
      <c r="AE831" s="42">
        <f>B$822</f>
        <v>0</v>
      </c>
      <c r="AF831" s="42">
        <f>C$822</f>
        <v>0</v>
      </c>
      <c r="AG831" s="42">
        <f>D$822</f>
        <v>0</v>
      </c>
      <c r="AI831" s="42">
        <f>B$823</f>
        <v>0</v>
      </c>
      <c r="AJ831" s="42">
        <f>C$823</f>
        <v>0</v>
      </c>
      <c r="AK831" s="42">
        <f>D$823</f>
        <v>0</v>
      </c>
      <c r="AL831" s="17"/>
    </row>
    <row r="833" spans="1:38" ht="21" customHeight="1">
      <c r="A833" s="1" t="s">
        <v>809</v>
      </c>
    </row>
    <row r="834" spans="1:38">
      <c r="A834" s="3" t="s">
        <v>383</v>
      </c>
    </row>
    <row r="835" spans="1:38">
      <c r="A835" s="33" t="s">
        <v>810</v>
      </c>
    </row>
    <row r="836" spans="1:38">
      <c r="A836" s="33" t="s">
        <v>811</v>
      </c>
    </row>
    <row r="837" spans="1:38">
      <c r="A837" s="33" t="s">
        <v>812</v>
      </c>
    </row>
    <row r="838" spans="1:38">
      <c r="A838" s="33" t="s">
        <v>588</v>
      </c>
    </row>
    <row r="839" spans="1:38">
      <c r="A839" s="3" t="s">
        <v>666</v>
      </c>
    </row>
    <row r="841" spans="1:38">
      <c r="B841" s="29" t="s">
        <v>153</v>
      </c>
      <c r="C841" s="15" t="s">
        <v>356</v>
      </c>
      <c r="D841" s="15" t="s">
        <v>357</v>
      </c>
      <c r="E841" s="15" t="s">
        <v>353</v>
      </c>
      <c r="F841" s="29" t="s">
        <v>154</v>
      </c>
      <c r="G841" s="15" t="s">
        <v>356</v>
      </c>
      <c r="H841" s="15" t="s">
        <v>357</v>
      </c>
      <c r="I841" s="15" t="s">
        <v>353</v>
      </c>
      <c r="J841" s="29" t="s">
        <v>155</v>
      </c>
      <c r="K841" s="15" t="s">
        <v>356</v>
      </c>
      <c r="L841" s="15" t="s">
        <v>357</v>
      </c>
      <c r="M841" s="15" t="s">
        <v>353</v>
      </c>
      <c r="N841" s="29" t="s">
        <v>156</v>
      </c>
      <c r="O841" s="15" t="s">
        <v>356</v>
      </c>
      <c r="P841" s="15" t="s">
        <v>357</v>
      </c>
      <c r="Q841" s="15" t="s">
        <v>353</v>
      </c>
      <c r="R841" s="29" t="s">
        <v>157</v>
      </c>
      <c r="S841" s="15" t="s">
        <v>356</v>
      </c>
      <c r="T841" s="15" t="s">
        <v>357</v>
      </c>
      <c r="U841" s="15" t="s">
        <v>353</v>
      </c>
      <c r="V841" s="29" t="s">
        <v>162</v>
      </c>
      <c r="W841" s="15" t="s">
        <v>356</v>
      </c>
      <c r="X841" s="15" t="s">
        <v>357</v>
      </c>
      <c r="Y841" s="15" t="s">
        <v>353</v>
      </c>
      <c r="Z841" s="29" t="s">
        <v>158</v>
      </c>
      <c r="AA841" s="15" t="s">
        <v>356</v>
      </c>
      <c r="AB841" s="15" t="s">
        <v>357</v>
      </c>
      <c r="AC841" s="15" t="s">
        <v>353</v>
      </c>
      <c r="AD841" s="29" t="s">
        <v>159</v>
      </c>
      <c r="AE841" s="15" t="s">
        <v>356</v>
      </c>
      <c r="AF841" s="15" t="s">
        <v>357</v>
      </c>
      <c r="AG841" s="15" t="s">
        <v>353</v>
      </c>
      <c r="AH841" s="29" t="s">
        <v>160</v>
      </c>
      <c r="AI841" s="15" t="s">
        <v>356</v>
      </c>
      <c r="AJ841" s="15" t="s">
        <v>357</v>
      </c>
      <c r="AK841" s="15" t="s">
        <v>353</v>
      </c>
    </row>
    <row r="842" spans="1:38">
      <c r="A842" s="4" t="s">
        <v>813</v>
      </c>
      <c r="C842" s="38">
        <f>IF(C679&gt;0,$B782*C831*24*'Input'!$F60/C679,0)</f>
        <v>0</v>
      </c>
      <c r="D842" s="38">
        <f>IF(D679&gt;0,$B782*D831*24*'Input'!$F60/D679,0)</f>
        <v>0</v>
      </c>
      <c r="E842" s="38">
        <f>IF(E679&gt;0,$B782*E831*24*'Input'!$F60/E679,0)</f>
        <v>0</v>
      </c>
      <c r="G842" s="38">
        <f>IF(C679&gt;0,$B782*G831*24*'Input'!$F60/C679,0)</f>
        <v>0</v>
      </c>
      <c r="H842" s="38">
        <f>IF(D679&gt;0,$B782*H831*24*'Input'!$F60/D679,0)</f>
        <v>0</v>
      </c>
      <c r="I842" s="38">
        <f>IF(E679&gt;0,$B782*I831*24*'Input'!$F60/E679,0)</f>
        <v>0</v>
      </c>
      <c r="K842" s="38">
        <f>IF(C679&gt;0,$B782*K831*24*'Input'!$F60/C679,0)</f>
        <v>0</v>
      </c>
      <c r="L842" s="38">
        <f>IF(D679&gt;0,$B782*L831*24*'Input'!$F60/D679,0)</f>
        <v>0</v>
      </c>
      <c r="M842" s="38">
        <f>IF(E679&gt;0,$B782*M831*24*'Input'!$F60/E679,0)</f>
        <v>0</v>
      </c>
      <c r="O842" s="38">
        <f>IF(C679&gt;0,$B782*O831*24*'Input'!$F60/C679,0)</f>
        <v>0</v>
      </c>
      <c r="P842" s="38">
        <f>IF(D679&gt;0,$B782*P831*24*'Input'!$F60/D679,0)</f>
        <v>0</v>
      </c>
      <c r="Q842" s="38">
        <f>IF(E679&gt;0,$B782*Q831*24*'Input'!$F60/E679,0)</f>
        <v>0</v>
      </c>
      <c r="S842" s="38">
        <f>IF(C679&gt;0,$B782*S831*24*'Input'!$F60/C679,0)</f>
        <v>0</v>
      </c>
      <c r="T842" s="38">
        <f>IF(D679&gt;0,$B782*T831*24*'Input'!$F60/D679,0)</f>
        <v>0</v>
      </c>
      <c r="U842" s="38">
        <f>IF(E679&gt;0,$B782*U831*24*'Input'!$F60/E679,0)</f>
        <v>0</v>
      </c>
      <c r="W842" s="38">
        <f>IF(C679&gt;0,$B782*W831*24*'Input'!$F60/C679,0)</f>
        <v>0</v>
      </c>
      <c r="X842" s="38">
        <f>IF(D679&gt;0,$B782*X831*24*'Input'!$F60/D679,0)</f>
        <v>0</v>
      </c>
      <c r="Y842" s="38">
        <f>IF(E679&gt;0,$B782*Y831*24*'Input'!$F60/E679,0)</f>
        <v>0</v>
      </c>
      <c r="AA842" s="38">
        <f>IF(C679&gt;0,$B782*AA831*24*'Input'!$F60/C679,0)</f>
        <v>0</v>
      </c>
      <c r="AB842" s="38">
        <f>IF(D679&gt;0,$B782*AB831*24*'Input'!$F60/D679,0)</f>
        <v>0</v>
      </c>
      <c r="AC842" s="38">
        <f>IF(E679&gt;0,$B782*AC831*24*'Input'!$F60/E679,0)</f>
        <v>0</v>
      </c>
      <c r="AE842" s="38">
        <f>IF(C679&gt;0,$B782*AE831*24*'Input'!$F60/C679,0)</f>
        <v>0</v>
      </c>
      <c r="AF842" s="38">
        <f>IF(D679&gt;0,$B782*AF831*24*'Input'!$F60/D679,0)</f>
        <v>0</v>
      </c>
      <c r="AG842" s="38">
        <f>IF(E679&gt;0,$B782*AG831*24*'Input'!$F60/E679,0)</f>
        <v>0</v>
      </c>
      <c r="AI842" s="38">
        <f>IF(C679&gt;0,$B782*AI831*24*'Input'!$F60/C679,0)</f>
        <v>0</v>
      </c>
      <c r="AJ842" s="38">
        <f>IF(D679&gt;0,$B782*AJ831*24*'Input'!$F60/D679,0)</f>
        <v>0</v>
      </c>
      <c r="AK842" s="38">
        <f>IF(E679&gt;0,$B782*AK831*24*'Input'!$F60/E679,0)</f>
        <v>0</v>
      </c>
      <c r="AL842" s="17"/>
    </row>
    <row r="844" spans="1:38" ht="21" customHeight="1">
      <c r="A844" s="1" t="s">
        <v>814</v>
      </c>
    </row>
    <row r="845" spans="1:38">
      <c r="A845" s="3" t="s">
        <v>383</v>
      </c>
    </row>
    <row r="846" spans="1:38">
      <c r="A846" s="33" t="s">
        <v>815</v>
      </c>
    </row>
    <row r="847" spans="1:38">
      <c r="A847" s="33" t="s">
        <v>816</v>
      </c>
    </row>
    <row r="848" spans="1:38">
      <c r="A848" s="3" t="s">
        <v>396</v>
      </c>
    </row>
    <row r="850" spans="1:11">
      <c r="B850" s="15" t="s">
        <v>153</v>
      </c>
      <c r="C850" s="15" t="s">
        <v>154</v>
      </c>
      <c r="D850" s="15" t="s">
        <v>155</v>
      </c>
      <c r="E850" s="15" t="s">
        <v>156</v>
      </c>
      <c r="F850" s="15" t="s">
        <v>157</v>
      </c>
      <c r="G850" s="15" t="s">
        <v>162</v>
      </c>
      <c r="H850" s="15" t="s">
        <v>158</v>
      </c>
      <c r="I850" s="15" t="s">
        <v>159</v>
      </c>
      <c r="J850" s="15" t="s">
        <v>160</v>
      </c>
    </row>
    <row r="851" spans="1:11">
      <c r="A851" s="4" t="s">
        <v>233</v>
      </c>
      <c r="B851" s="38">
        <f>SUMPRODUCT($C$842:$E$842,$B704:$D704)</f>
        <v>0</v>
      </c>
      <c r="C851" s="38">
        <f>SUMPRODUCT($G$842:$I$842,$B704:$D704)</f>
        <v>0</v>
      </c>
      <c r="D851" s="38">
        <f>SUMPRODUCT($K$842:$M$842,$B704:$D704)</f>
        <v>0</v>
      </c>
      <c r="E851" s="38">
        <f>SUMPRODUCT($O$842:$Q$842,$B704:$D704)</f>
        <v>0</v>
      </c>
      <c r="F851" s="38">
        <f>SUMPRODUCT($S$842:$U$842,$B704:$D704)</f>
        <v>0</v>
      </c>
      <c r="G851" s="38">
        <f>SUMPRODUCT($W$842:$Y$842,$B704:$D704)</f>
        <v>0</v>
      </c>
      <c r="H851" s="38">
        <f>SUMPRODUCT($AA$842:$AC$842,$B704:$D704)</f>
        <v>0</v>
      </c>
      <c r="I851" s="38">
        <f>SUMPRODUCT($AE$842:$AG$842,$B704:$D704)</f>
        <v>0</v>
      </c>
      <c r="J851" s="38">
        <f>SUMPRODUCT($AI$842:$AK$842,$B704:$D704)</f>
        <v>0</v>
      </c>
      <c r="K851" s="17"/>
    </row>
    <row r="852" spans="1:11">
      <c r="A852" s="4" t="s">
        <v>234</v>
      </c>
      <c r="B852" s="38">
        <f>SUMPRODUCT($C$842:$E$842,$B705:$D705)</f>
        <v>0</v>
      </c>
      <c r="C852" s="38">
        <f>SUMPRODUCT($G$842:$I$842,$B705:$D705)</f>
        <v>0</v>
      </c>
      <c r="D852" s="38">
        <f>SUMPRODUCT($K$842:$M$842,$B705:$D705)</f>
        <v>0</v>
      </c>
      <c r="E852" s="38">
        <f>SUMPRODUCT($O$842:$Q$842,$B705:$D705)</f>
        <v>0</v>
      </c>
      <c r="F852" s="38">
        <f>SUMPRODUCT($S$842:$U$842,$B705:$D705)</f>
        <v>0</v>
      </c>
      <c r="G852" s="38">
        <f>SUMPRODUCT($W$842:$Y$842,$B705:$D705)</f>
        <v>0</v>
      </c>
      <c r="H852" s="38">
        <f>SUMPRODUCT($AA$842:$AC$842,$B705:$D705)</f>
        <v>0</v>
      </c>
      <c r="I852" s="38">
        <f>SUMPRODUCT($AE$842:$AG$842,$B705:$D705)</f>
        <v>0</v>
      </c>
      <c r="J852" s="38">
        <f>SUMPRODUCT($AI$842:$AK$842,$B705:$D705)</f>
        <v>0</v>
      </c>
      <c r="K852" s="17"/>
    </row>
    <row r="853" spans="1:11">
      <c r="A853" s="4" t="s">
        <v>235</v>
      </c>
      <c r="B853" s="38">
        <f>SUMPRODUCT($C$842:$E$842,$B706:$D706)</f>
        <v>0</v>
      </c>
      <c r="C853" s="38">
        <f>SUMPRODUCT($G$842:$I$842,$B706:$D706)</f>
        <v>0</v>
      </c>
      <c r="D853" s="38">
        <f>SUMPRODUCT($K$842:$M$842,$B706:$D706)</f>
        <v>0</v>
      </c>
      <c r="E853" s="38">
        <f>SUMPRODUCT($O$842:$Q$842,$B706:$D706)</f>
        <v>0</v>
      </c>
      <c r="F853" s="38">
        <f>SUMPRODUCT($S$842:$U$842,$B706:$D706)</f>
        <v>0</v>
      </c>
      <c r="G853" s="38">
        <f>SUMPRODUCT($W$842:$Y$842,$B706:$D706)</f>
        <v>0</v>
      </c>
      <c r="H853" s="38">
        <f>SUMPRODUCT($AA$842:$AC$842,$B706:$D706)</f>
        <v>0</v>
      </c>
      <c r="I853" s="38">
        <f>SUMPRODUCT($AE$842:$AG$842,$B706:$D706)</f>
        <v>0</v>
      </c>
      <c r="J853" s="38">
        <f>SUMPRODUCT($AI$842:$AK$842,$B706:$D706)</f>
        <v>0</v>
      </c>
      <c r="K853" s="17"/>
    </row>
    <row r="854" spans="1:11">
      <c r="A854" s="4" t="s">
        <v>236</v>
      </c>
      <c r="B854" s="38">
        <f>SUMPRODUCT($C$842:$E$842,$B707:$D707)</f>
        <v>0</v>
      </c>
      <c r="C854" s="38">
        <f>SUMPRODUCT($G$842:$I$842,$B707:$D707)</f>
        <v>0</v>
      </c>
      <c r="D854" s="38">
        <f>SUMPRODUCT($K$842:$M$842,$B707:$D707)</f>
        <v>0</v>
      </c>
      <c r="E854" s="38">
        <f>SUMPRODUCT($O$842:$Q$842,$B707:$D707)</f>
        <v>0</v>
      </c>
      <c r="F854" s="38">
        <f>SUMPRODUCT($S$842:$U$842,$B707:$D707)</f>
        <v>0</v>
      </c>
      <c r="G854" s="38">
        <f>SUMPRODUCT($W$842:$Y$842,$B707:$D707)</f>
        <v>0</v>
      </c>
      <c r="H854" s="38">
        <f>SUMPRODUCT($AA$842:$AC$842,$B707:$D707)</f>
        <v>0</v>
      </c>
      <c r="I854" s="38">
        <f>SUMPRODUCT($AE$842:$AG$842,$B707:$D707)</f>
        <v>0</v>
      </c>
      <c r="J854" s="38">
        <f>SUMPRODUCT($AI$842:$AK$842,$B707:$D707)</f>
        <v>0</v>
      </c>
      <c r="K854" s="17"/>
    </row>
    <row r="855" spans="1:11">
      <c r="A855" s="4" t="s">
        <v>237</v>
      </c>
      <c r="B855" s="38">
        <f>SUMPRODUCT($C$842:$E$842,$B708:$D708)</f>
        <v>0</v>
      </c>
      <c r="C855" s="38">
        <f>SUMPRODUCT($G$842:$I$842,$B708:$D708)</f>
        <v>0</v>
      </c>
      <c r="D855" s="38">
        <f>SUMPRODUCT($K$842:$M$842,$B708:$D708)</f>
        <v>0</v>
      </c>
      <c r="E855" s="38">
        <f>SUMPRODUCT($O$842:$Q$842,$B708:$D708)</f>
        <v>0</v>
      </c>
      <c r="F855" s="38">
        <f>SUMPRODUCT($S$842:$U$842,$B708:$D708)</f>
        <v>0</v>
      </c>
      <c r="G855" s="38">
        <f>SUMPRODUCT($W$842:$Y$842,$B708:$D708)</f>
        <v>0</v>
      </c>
      <c r="H855" s="38">
        <f>SUMPRODUCT($AA$842:$AC$842,$B708:$D708)</f>
        <v>0</v>
      </c>
      <c r="I855" s="38">
        <f>SUMPRODUCT($AE$842:$AG$842,$B708:$D708)</f>
        <v>0</v>
      </c>
      <c r="J855" s="38">
        <f>SUMPRODUCT($AI$842:$AK$842,$B708:$D708)</f>
        <v>0</v>
      </c>
      <c r="K855" s="17"/>
    </row>
    <row r="857" spans="1:11" ht="21" customHeight="1">
      <c r="A857" s="1" t="s">
        <v>817</v>
      </c>
    </row>
    <row r="858" spans="1:11">
      <c r="A858" s="3" t="s">
        <v>383</v>
      </c>
    </row>
    <row r="859" spans="1:11">
      <c r="A859" s="33" t="s">
        <v>815</v>
      </c>
    </row>
    <row r="860" spans="1:11">
      <c r="A860" s="33" t="s">
        <v>818</v>
      </c>
    </row>
    <row r="861" spans="1:11">
      <c r="A861" s="3" t="s">
        <v>396</v>
      </c>
    </row>
    <row r="863" spans="1:11">
      <c r="B863" s="15" t="s">
        <v>153</v>
      </c>
      <c r="C863" s="15" t="s">
        <v>154</v>
      </c>
      <c r="D863" s="15" t="s">
        <v>155</v>
      </c>
      <c r="E863" s="15" t="s">
        <v>156</v>
      </c>
      <c r="F863" s="15" t="s">
        <v>157</v>
      </c>
      <c r="G863" s="15" t="s">
        <v>162</v>
      </c>
      <c r="H863" s="15" t="s">
        <v>158</v>
      </c>
      <c r="I863" s="15" t="s">
        <v>159</v>
      </c>
      <c r="J863" s="15" t="s">
        <v>160</v>
      </c>
    </row>
    <row r="864" spans="1:11">
      <c r="A864" s="4" t="s">
        <v>237</v>
      </c>
      <c r="B864" s="38">
        <f>SUMPRODUCT($C$842:$E$842,$B713:$D713)</f>
        <v>0</v>
      </c>
      <c r="C864" s="38">
        <f>SUMPRODUCT($G$842:$I$842,$B713:$D713)</f>
        <v>0</v>
      </c>
      <c r="D864" s="38">
        <f>SUMPRODUCT($K$842:$M$842,$B713:$D713)</f>
        <v>0</v>
      </c>
      <c r="E864" s="38">
        <f>SUMPRODUCT($O$842:$Q$842,$B713:$D713)</f>
        <v>0</v>
      </c>
      <c r="F864" s="38">
        <f>SUMPRODUCT($S$842:$U$842,$B713:$D713)</f>
        <v>0</v>
      </c>
      <c r="G864" s="38">
        <f>SUMPRODUCT($W$842:$Y$842,$B713:$D713)</f>
        <v>0</v>
      </c>
      <c r="H864" s="38">
        <f>SUMPRODUCT($AA$842:$AC$842,$B713:$D713)</f>
        <v>0</v>
      </c>
      <c r="I864" s="38">
        <f>SUMPRODUCT($AE$842:$AG$842,$B713:$D713)</f>
        <v>0</v>
      </c>
      <c r="J864" s="38">
        <f>SUMPRODUCT($AI$842:$AK$842,$B713:$D713)</f>
        <v>0</v>
      </c>
      <c r="K864" s="17"/>
    </row>
    <row r="866" spans="1:11" ht="21" customHeight="1">
      <c r="A866" s="1" t="s">
        <v>819</v>
      </c>
    </row>
    <row r="867" spans="1:11">
      <c r="A867" s="3" t="s">
        <v>383</v>
      </c>
    </row>
    <row r="868" spans="1:11">
      <c r="A868" s="33" t="s">
        <v>815</v>
      </c>
    </row>
    <row r="869" spans="1:11">
      <c r="A869" s="33" t="s">
        <v>820</v>
      </c>
    </row>
    <row r="870" spans="1:11">
      <c r="A870" s="3" t="s">
        <v>396</v>
      </c>
    </row>
    <row r="872" spans="1:11">
      <c r="B872" s="15" t="s">
        <v>153</v>
      </c>
      <c r="C872" s="15" t="s">
        <v>154</v>
      </c>
      <c r="D872" s="15" t="s">
        <v>155</v>
      </c>
      <c r="E872" s="15" t="s">
        <v>156</v>
      </c>
      <c r="F872" s="15" t="s">
        <v>157</v>
      </c>
      <c r="G872" s="15" t="s">
        <v>162</v>
      </c>
      <c r="H872" s="15" t="s">
        <v>158</v>
      </c>
      <c r="I872" s="15" t="s">
        <v>159</v>
      </c>
      <c r="J872" s="15" t="s">
        <v>160</v>
      </c>
    </row>
    <row r="873" spans="1:11">
      <c r="A873" s="4" t="s">
        <v>237</v>
      </c>
      <c r="B873" s="38">
        <f>SUMPRODUCT($C$842:$E$842,$B718:$D718)</f>
        <v>0</v>
      </c>
      <c r="C873" s="38">
        <f>SUMPRODUCT($G$842:$I$842,$B718:$D718)</f>
        <v>0</v>
      </c>
      <c r="D873" s="38">
        <f>SUMPRODUCT($K$842:$M$842,$B718:$D718)</f>
        <v>0</v>
      </c>
      <c r="E873" s="38">
        <f>SUMPRODUCT($O$842:$Q$842,$B718:$D718)</f>
        <v>0</v>
      </c>
      <c r="F873" s="38">
        <f>SUMPRODUCT($S$842:$U$842,$B718:$D718)</f>
        <v>0</v>
      </c>
      <c r="G873" s="38">
        <f>SUMPRODUCT($W$842:$Y$842,$B718:$D718)</f>
        <v>0</v>
      </c>
      <c r="H873" s="38">
        <f>SUMPRODUCT($AA$842:$AC$842,$B718:$D718)</f>
        <v>0</v>
      </c>
      <c r="I873" s="38">
        <f>SUMPRODUCT($AE$842:$AG$842,$B718:$D718)</f>
        <v>0</v>
      </c>
      <c r="J873" s="38">
        <f>SUMPRODUCT($AI$842:$AK$842,$B718:$D718)</f>
        <v>0</v>
      </c>
      <c r="K873" s="17"/>
    </row>
    <row r="875" spans="1:11" ht="21" customHeight="1">
      <c r="A875" s="1" t="s">
        <v>821</v>
      </c>
    </row>
    <row r="876" spans="1:11">
      <c r="A876" s="3" t="s">
        <v>383</v>
      </c>
    </row>
    <row r="877" spans="1:11">
      <c r="A877" s="33" t="s">
        <v>822</v>
      </c>
    </row>
    <row r="878" spans="1:11">
      <c r="A878" s="33" t="s">
        <v>823</v>
      </c>
    </row>
    <row r="879" spans="1:11">
      <c r="A879" s="3" t="s">
        <v>401</v>
      </c>
    </row>
    <row r="881" spans="1:11">
      <c r="B881" s="15" t="s">
        <v>153</v>
      </c>
      <c r="C881" s="15" t="s">
        <v>154</v>
      </c>
      <c r="D881" s="15" t="s">
        <v>155</v>
      </c>
      <c r="E881" s="15" t="s">
        <v>156</v>
      </c>
      <c r="F881" s="15" t="s">
        <v>157</v>
      </c>
      <c r="G881" s="15" t="s">
        <v>162</v>
      </c>
      <c r="H881" s="15" t="s">
        <v>158</v>
      </c>
      <c r="I881" s="15" t="s">
        <v>159</v>
      </c>
      <c r="J881" s="15" t="s">
        <v>160</v>
      </c>
    </row>
    <row r="882" spans="1:11">
      <c r="A882" s="4" t="s">
        <v>185</v>
      </c>
      <c r="B882" s="39">
        <f>$B$605</f>
        <v>0</v>
      </c>
      <c r="C882" s="39">
        <f>$C$605</f>
        <v>0</v>
      </c>
      <c r="D882" s="39">
        <f>$D$605</f>
        <v>0</v>
      </c>
      <c r="E882" s="39">
        <f>$E$605</f>
        <v>0</v>
      </c>
      <c r="F882" s="39">
        <f>$F$605</f>
        <v>0</v>
      </c>
      <c r="G882" s="39">
        <f>$G$605</f>
        <v>0</v>
      </c>
      <c r="H882" s="39">
        <f>$H$605</f>
        <v>0</v>
      </c>
      <c r="I882" s="39">
        <f>$I$605</f>
        <v>0</v>
      </c>
      <c r="J882" s="39">
        <f>$J$605</f>
        <v>0</v>
      </c>
      <c r="K882" s="17"/>
    </row>
    <row r="883" spans="1:11">
      <c r="A883" s="4" t="s">
        <v>186</v>
      </c>
      <c r="B883" s="39">
        <f>$B$606</f>
        <v>0</v>
      </c>
      <c r="C883" s="39">
        <f>$C$606</f>
        <v>0</v>
      </c>
      <c r="D883" s="39">
        <f>$D$606</f>
        <v>0</v>
      </c>
      <c r="E883" s="39">
        <f>$E$606</f>
        <v>0</v>
      </c>
      <c r="F883" s="39">
        <f>$F$606</f>
        <v>0</v>
      </c>
      <c r="G883" s="39">
        <f>$G$606</f>
        <v>0</v>
      </c>
      <c r="H883" s="39">
        <f>$H$606</f>
        <v>0</v>
      </c>
      <c r="I883" s="39">
        <f>$I$606</f>
        <v>0</v>
      </c>
      <c r="J883" s="39">
        <f>$J$606</f>
        <v>0</v>
      </c>
      <c r="K883" s="17"/>
    </row>
    <row r="884" spans="1:11">
      <c r="A884" s="4" t="s">
        <v>231</v>
      </c>
      <c r="B884" s="39">
        <f>$B$607</f>
        <v>0</v>
      </c>
      <c r="C884" s="39">
        <f>$C$607</f>
        <v>0</v>
      </c>
      <c r="D884" s="39">
        <f>$D$607</f>
        <v>0</v>
      </c>
      <c r="E884" s="39">
        <f>$E$607</f>
        <v>0</v>
      </c>
      <c r="F884" s="39">
        <f>$F$607</f>
        <v>0</v>
      </c>
      <c r="G884" s="39">
        <f>$G$607</f>
        <v>0</v>
      </c>
      <c r="H884" s="39">
        <f>$H$607</f>
        <v>0</v>
      </c>
      <c r="I884" s="39">
        <f>$I$607</f>
        <v>0</v>
      </c>
      <c r="J884" s="39">
        <f>$J$607</f>
        <v>0</v>
      </c>
      <c r="K884" s="17"/>
    </row>
    <row r="885" spans="1:11">
      <c r="A885" s="4" t="s">
        <v>187</v>
      </c>
      <c r="B885" s="39">
        <f>$B$608</f>
        <v>0</v>
      </c>
      <c r="C885" s="39">
        <f>$C$608</f>
        <v>0</v>
      </c>
      <c r="D885" s="39">
        <f>$D$608</f>
        <v>0</v>
      </c>
      <c r="E885" s="39">
        <f>$E$608</f>
        <v>0</v>
      </c>
      <c r="F885" s="39">
        <f>$F$608</f>
        <v>0</v>
      </c>
      <c r="G885" s="39">
        <f>$G$608</f>
        <v>0</v>
      </c>
      <c r="H885" s="39">
        <f>$H$608</f>
        <v>0</v>
      </c>
      <c r="I885" s="39">
        <f>$I$608</f>
        <v>0</v>
      </c>
      <c r="J885" s="39">
        <f>$J$608</f>
        <v>0</v>
      </c>
      <c r="K885" s="17"/>
    </row>
    <row r="886" spans="1:11">
      <c r="A886" s="4" t="s">
        <v>188</v>
      </c>
      <c r="B886" s="39">
        <f>$B$609</f>
        <v>0</v>
      </c>
      <c r="C886" s="39">
        <f>$C$609</f>
        <v>0</v>
      </c>
      <c r="D886" s="39">
        <f>$D$609</f>
        <v>0</v>
      </c>
      <c r="E886" s="39">
        <f>$E$609</f>
        <v>0</v>
      </c>
      <c r="F886" s="39">
        <f>$F$609</f>
        <v>0</v>
      </c>
      <c r="G886" s="39">
        <f>$G$609</f>
        <v>0</v>
      </c>
      <c r="H886" s="39">
        <f>$H$609</f>
        <v>0</v>
      </c>
      <c r="I886" s="39">
        <f>$I$609</f>
        <v>0</v>
      </c>
      <c r="J886" s="39">
        <f>$J$609</f>
        <v>0</v>
      </c>
      <c r="K886" s="17"/>
    </row>
    <row r="887" spans="1:11">
      <c r="A887" s="4" t="s">
        <v>232</v>
      </c>
      <c r="B887" s="39">
        <f>$B$610</f>
        <v>0</v>
      </c>
      <c r="C887" s="39">
        <f>$C$610</f>
        <v>0</v>
      </c>
      <c r="D887" s="39">
        <f>$D$610</f>
        <v>0</v>
      </c>
      <c r="E887" s="39">
        <f>$E$610</f>
        <v>0</v>
      </c>
      <c r="F887" s="39">
        <f>$F$610</f>
        <v>0</v>
      </c>
      <c r="G887" s="39">
        <f>$G$610</f>
        <v>0</v>
      </c>
      <c r="H887" s="39">
        <f>$H$610</f>
        <v>0</v>
      </c>
      <c r="I887" s="39">
        <f>$I$610</f>
        <v>0</v>
      </c>
      <c r="J887" s="39">
        <f>$J$610</f>
        <v>0</v>
      </c>
      <c r="K887" s="17"/>
    </row>
    <row r="888" spans="1:11">
      <c r="A888" s="4" t="s">
        <v>189</v>
      </c>
      <c r="B888" s="39">
        <f>$B$611</f>
        <v>0</v>
      </c>
      <c r="C888" s="39">
        <f>$C$611</f>
        <v>0</v>
      </c>
      <c r="D888" s="39">
        <f>$D$611</f>
        <v>0</v>
      </c>
      <c r="E888" s="39">
        <f>$E$611</f>
        <v>0</v>
      </c>
      <c r="F888" s="39">
        <f>$F$611</f>
        <v>0</v>
      </c>
      <c r="G888" s="39">
        <f>$G$611</f>
        <v>0</v>
      </c>
      <c r="H888" s="39">
        <f>$H$611</f>
        <v>0</v>
      </c>
      <c r="I888" s="39">
        <f>$I$611</f>
        <v>0</v>
      </c>
      <c r="J888" s="39">
        <f>$J$611</f>
        <v>0</v>
      </c>
      <c r="K888" s="17"/>
    </row>
    <row r="889" spans="1:11">
      <c r="A889" s="4" t="s">
        <v>190</v>
      </c>
      <c r="B889" s="39">
        <f>$B$612</f>
        <v>0</v>
      </c>
      <c r="C889" s="39">
        <f>$C$612</f>
        <v>0</v>
      </c>
      <c r="D889" s="39">
        <f>$D$612</f>
        <v>0</v>
      </c>
      <c r="E889" s="39">
        <f>$E$612</f>
        <v>0</v>
      </c>
      <c r="F889" s="39">
        <f>$F$612</f>
        <v>0</v>
      </c>
      <c r="G889" s="39">
        <f>$G$612</f>
        <v>0</v>
      </c>
      <c r="H889" s="39">
        <f>$H$612</f>
        <v>0</v>
      </c>
      <c r="I889" s="39">
        <f>$I$612</f>
        <v>0</v>
      </c>
      <c r="J889" s="39">
        <f>$J$612</f>
        <v>0</v>
      </c>
      <c r="K889" s="17"/>
    </row>
    <row r="890" spans="1:11">
      <c r="A890" s="4" t="s">
        <v>210</v>
      </c>
      <c r="B890" s="39">
        <f>$B$613</f>
        <v>0</v>
      </c>
      <c r="C890" s="39">
        <f>$C$613</f>
        <v>0</v>
      </c>
      <c r="D890" s="39">
        <f>$D$613</f>
        <v>0</v>
      </c>
      <c r="E890" s="39">
        <f>$E$613</f>
        <v>0</v>
      </c>
      <c r="F890" s="39">
        <f>$F$613</f>
        <v>0</v>
      </c>
      <c r="G890" s="39">
        <f>$G$613</f>
        <v>0</v>
      </c>
      <c r="H890" s="39">
        <f>$H$613</f>
        <v>0</v>
      </c>
      <c r="I890" s="39">
        <f>$I$613</f>
        <v>0</v>
      </c>
      <c r="J890" s="39">
        <f>$J$613</f>
        <v>0</v>
      </c>
      <c r="K890" s="17"/>
    </row>
    <row r="891" spans="1:11">
      <c r="A891" s="4" t="s">
        <v>191</v>
      </c>
      <c r="B891" s="39">
        <f>$B$614</f>
        <v>0</v>
      </c>
      <c r="C891" s="39">
        <f>$C$614</f>
        <v>0</v>
      </c>
      <c r="D891" s="39">
        <f>$D$614</f>
        <v>0</v>
      </c>
      <c r="E891" s="39">
        <f>$E$614</f>
        <v>0</v>
      </c>
      <c r="F891" s="39">
        <f>$F$614</f>
        <v>0</v>
      </c>
      <c r="G891" s="39">
        <f>$G$614</f>
        <v>0</v>
      </c>
      <c r="H891" s="39">
        <f>$H$614</f>
        <v>0</v>
      </c>
      <c r="I891" s="39">
        <f>$I$614</f>
        <v>0</v>
      </c>
      <c r="J891" s="39">
        <f>$J$614</f>
        <v>0</v>
      </c>
      <c r="K891" s="17"/>
    </row>
    <row r="892" spans="1:11">
      <c r="A892" s="4" t="s">
        <v>192</v>
      </c>
      <c r="B892" s="39">
        <f>$B$615</f>
        <v>0</v>
      </c>
      <c r="C892" s="39">
        <f>$C$615</f>
        <v>0</v>
      </c>
      <c r="D892" s="39">
        <f>$D$615</f>
        <v>0</v>
      </c>
      <c r="E892" s="39">
        <f>$E$615</f>
        <v>0</v>
      </c>
      <c r="F892" s="39">
        <f>$F$615</f>
        <v>0</v>
      </c>
      <c r="G892" s="39">
        <f>$G$615</f>
        <v>0</v>
      </c>
      <c r="H892" s="39">
        <f>$H$615</f>
        <v>0</v>
      </c>
      <c r="I892" s="39">
        <f>$I$615</f>
        <v>0</v>
      </c>
      <c r="J892" s="39">
        <f>$J$615</f>
        <v>0</v>
      </c>
      <c r="K892" s="17"/>
    </row>
    <row r="893" spans="1:11">
      <c r="A893" s="4" t="s">
        <v>193</v>
      </c>
      <c r="B893" s="39">
        <f>$B$616</f>
        <v>0</v>
      </c>
      <c r="C893" s="39">
        <f>$C$616</f>
        <v>0</v>
      </c>
      <c r="D893" s="39">
        <f>$D$616</f>
        <v>0</v>
      </c>
      <c r="E893" s="39">
        <f>$E$616</f>
        <v>0</v>
      </c>
      <c r="F893" s="39">
        <f>$F$616</f>
        <v>0</v>
      </c>
      <c r="G893" s="39">
        <f>$G$616</f>
        <v>0</v>
      </c>
      <c r="H893" s="39">
        <f>$H$616</f>
        <v>0</v>
      </c>
      <c r="I893" s="39">
        <f>$I$616</f>
        <v>0</v>
      </c>
      <c r="J893" s="39">
        <f>$J$616</f>
        <v>0</v>
      </c>
      <c r="K893" s="17"/>
    </row>
    <row r="894" spans="1:11">
      <c r="A894" s="4" t="s">
        <v>194</v>
      </c>
      <c r="B894" s="39">
        <f>$B$617</f>
        <v>0</v>
      </c>
      <c r="C894" s="39">
        <f>$C$617</f>
        <v>0</v>
      </c>
      <c r="D894" s="39">
        <f>$D$617</f>
        <v>0</v>
      </c>
      <c r="E894" s="39">
        <f>$E$617</f>
        <v>0</v>
      </c>
      <c r="F894" s="39">
        <f>$F$617</f>
        <v>0</v>
      </c>
      <c r="G894" s="39">
        <f>$G$617</f>
        <v>0</v>
      </c>
      <c r="H894" s="39">
        <f>$H$617</f>
        <v>0</v>
      </c>
      <c r="I894" s="39">
        <f>$I$617</f>
        <v>0</v>
      </c>
      <c r="J894" s="39">
        <f>$J$617</f>
        <v>0</v>
      </c>
      <c r="K894" s="17"/>
    </row>
    <row r="895" spans="1:11">
      <c r="A895" s="4" t="s">
        <v>211</v>
      </c>
      <c r="B895" s="39">
        <f>$B$618</f>
        <v>0</v>
      </c>
      <c r="C895" s="39">
        <f>$C$618</f>
        <v>0</v>
      </c>
      <c r="D895" s="39">
        <f>$D$618</f>
        <v>0</v>
      </c>
      <c r="E895" s="39">
        <f>$E$618</f>
        <v>0</v>
      </c>
      <c r="F895" s="39">
        <f>$F$618</f>
        <v>0</v>
      </c>
      <c r="G895" s="39">
        <f>$G$618</f>
        <v>0</v>
      </c>
      <c r="H895" s="39">
        <f>$H$618</f>
        <v>0</v>
      </c>
      <c r="I895" s="39">
        <f>$I$618</f>
        <v>0</v>
      </c>
      <c r="J895" s="39">
        <f>$J$618</f>
        <v>0</v>
      </c>
      <c r="K895" s="17"/>
    </row>
    <row r="896" spans="1:11">
      <c r="A896" s="4" t="s">
        <v>233</v>
      </c>
      <c r="B896" s="39">
        <f>$B$851</f>
        <v>0</v>
      </c>
      <c r="C896" s="39">
        <f>$C$851</f>
        <v>0</v>
      </c>
      <c r="D896" s="39">
        <f>$D$851</f>
        <v>0</v>
      </c>
      <c r="E896" s="39">
        <f>$E$851</f>
        <v>0</v>
      </c>
      <c r="F896" s="39">
        <f>$F$851</f>
        <v>0</v>
      </c>
      <c r="G896" s="39">
        <f>$G$851</f>
        <v>0</v>
      </c>
      <c r="H896" s="39">
        <f>$H$851</f>
        <v>0</v>
      </c>
      <c r="I896" s="39">
        <f>$I$851</f>
        <v>0</v>
      </c>
      <c r="J896" s="39">
        <f>$J$851</f>
        <v>0</v>
      </c>
      <c r="K896" s="17"/>
    </row>
    <row r="897" spans="1:11">
      <c r="A897" s="4" t="s">
        <v>234</v>
      </c>
      <c r="B897" s="39">
        <f>$B$852</f>
        <v>0</v>
      </c>
      <c r="C897" s="39">
        <f>$C$852</f>
        <v>0</v>
      </c>
      <c r="D897" s="39">
        <f>$D$852</f>
        <v>0</v>
      </c>
      <c r="E897" s="39">
        <f>$E$852</f>
        <v>0</v>
      </c>
      <c r="F897" s="39">
        <f>$F$852</f>
        <v>0</v>
      </c>
      <c r="G897" s="39">
        <f>$G$852</f>
        <v>0</v>
      </c>
      <c r="H897" s="39">
        <f>$H$852</f>
        <v>0</v>
      </c>
      <c r="I897" s="39">
        <f>$I$852</f>
        <v>0</v>
      </c>
      <c r="J897" s="39">
        <f>$J$852</f>
        <v>0</v>
      </c>
      <c r="K897" s="17"/>
    </row>
    <row r="898" spans="1:11">
      <c r="A898" s="4" t="s">
        <v>235</v>
      </c>
      <c r="B898" s="39">
        <f>$B$853</f>
        <v>0</v>
      </c>
      <c r="C898" s="39">
        <f>$C$853</f>
        <v>0</v>
      </c>
      <c r="D898" s="39">
        <f>$D$853</f>
        <v>0</v>
      </c>
      <c r="E898" s="39">
        <f>$E$853</f>
        <v>0</v>
      </c>
      <c r="F898" s="39">
        <f>$F$853</f>
        <v>0</v>
      </c>
      <c r="G898" s="39">
        <f>$G$853</f>
        <v>0</v>
      </c>
      <c r="H898" s="39">
        <f>$H$853</f>
        <v>0</v>
      </c>
      <c r="I898" s="39">
        <f>$I$853</f>
        <v>0</v>
      </c>
      <c r="J898" s="39">
        <f>$J$853</f>
        <v>0</v>
      </c>
      <c r="K898" s="17"/>
    </row>
    <row r="899" spans="1:11">
      <c r="A899" s="4" t="s">
        <v>236</v>
      </c>
      <c r="B899" s="39">
        <f>$B$854</f>
        <v>0</v>
      </c>
      <c r="C899" s="39">
        <f>$C$854</f>
        <v>0</v>
      </c>
      <c r="D899" s="39">
        <f>$D$854</f>
        <v>0</v>
      </c>
      <c r="E899" s="39">
        <f>$E$854</f>
        <v>0</v>
      </c>
      <c r="F899" s="39">
        <f>$F$854</f>
        <v>0</v>
      </c>
      <c r="G899" s="39">
        <f>$G$854</f>
        <v>0</v>
      </c>
      <c r="H899" s="39">
        <f>$H$854</f>
        <v>0</v>
      </c>
      <c r="I899" s="39">
        <f>$I$854</f>
        <v>0</v>
      </c>
      <c r="J899" s="39">
        <f>$J$854</f>
        <v>0</v>
      </c>
      <c r="K899" s="17"/>
    </row>
    <row r="900" spans="1:11">
      <c r="A900" s="4" t="s">
        <v>237</v>
      </c>
      <c r="B900" s="39">
        <f>$B$855</f>
        <v>0</v>
      </c>
      <c r="C900" s="39">
        <f>$C$855</f>
        <v>0</v>
      </c>
      <c r="D900" s="39">
        <f>$D$855</f>
        <v>0</v>
      </c>
      <c r="E900" s="39">
        <f>$E$855</f>
        <v>0</v>
      </c>
      <c r="F900" s="39">
        <f>$F$855</f>
        <v>0</v>
      </c>
      <c r="G900" s="39">
        <f>$G$855</f>
        <v>0</v>
      </c>
      <c r="H900" s="39">
        <f>$H$855</f>
        <v>0</v>
      </c>
      <c r="I900" s="39">
        <f>$I$855</f>
        <v>0</v>
      </c>
      <c r="J900" s="39">
        <f>$J$855</f>
        <v>0</v>
      </c>
      <c r="K900" s="17"/>
    </row>
    <row r="901" spans="1:11">
      <c r="A901" s="4" t="s">
        <v>199</v>
      </c>
      <c r="B901" s="39">
        <f>$B$619</f>
        <v>0</v>
      </c>
      <c r="C901" s="39">
        <f>$C$619</f>
        <v>0</v>
      </c>
      <c r="D901" s="39">
        <f>$D$619</f>
        <v>0</v>
      </c>
      <c r="E901" s="39">
        <f>$E$619</f>
        <v>0</v>
      </c>
      <c r="F901" s="39">
        <f>$F$619</f>
        <v>0</v>
      </c>
      <c r="G901" s="39">
        <f>$G$619</f>
        <v>0</v>
      </c>
      <c r="H901" s="39">
        <f>$H$619</f>
        <v>0</v>
      </c>
      <c r="I901" s="39">
        <f>$I$619</f>
        <v>0</v>
      </c>
      <c r="J901" s="39">
        <f>$J$619</f>
        <v>0</v>
      </c>
      <c r="K901" s="17"/>
    </row>
    <row r="902" spans="1:11">
      <c r="A902" s="4" t="s">
        <v>200</v>
      </c>
      <c r="B902" s="39">
        <f>$B$620</f>
        <v>0</v>
      </c>
      <c r="C902" s="39">
        <f>$C$620</f>
        <v>0</v>
      </c>
      <c r="D902" s="39">
        <f>$D$620</f>
        <v>0</v>
      </c>
      <c r="E902" s="39">
        <f>$E$620</f>
        <v>0</v>
      </c>
      <c r="F902" s="39">
        <f>$F$620</f>
        <v>0</v>
      </c>
      <c r="G902" s="39">
        <f>$G$620</f>
        <v>0</v>
      </c>
      <c r="H902" s="39">
        <f>$H$620</f>
        <v>0</v>
      </c>
      <c r="I902" s="39">
        <f>$I$620</f>
        <v>0</v>
      </c>
      <c r="J902" s="39">
        <f>$J$620</f>
        <v>0</v>
      </c>
      <c r="K902" s="17"/>
    </row>
    <row r="903" spans="1:11">
      <c r="A903" s="4" t="s">
        <v>203</v>
      </c>
      <c r="B903" s="39">
        <f>$B$621</f>
        <v>0</v>
      </c>
      <c r="C903" s="39">
        <f>$C$621</f>
        <v>0</v>
      </c>
      <c r="D903" s="39">
        <f>$D$621</f>
        <v>0</v>
      </c>
      <c r="E903" s="39">
        <f>$E$621</f>
        <v>0</v>
      </c>
      <c r="F903" s="39">
        <f>$F$621</f>
        <v>0</v>
      </c>
      <c r="G903" s="39">
        <f>$G$621</f>
        <v>0</v>
      </c>
      <c r="H903" s="39">
        <f>$H$621</f>
        <v>0</v>
      </c>
      <c r="I903" s="39">
        <f>$I$621</f>
        <v>0</v>
      </c>
      <c r="J903" s="39">
        <f>$J$621</f>
        <v>0</v>
      </c>
      <c r="K903" s="17"/>
    </row>
    <row r="904" spans="1:11">
      <c r="A904" s="4" t="s">
        <v>204</v>
      </c>
      <c r="B904" s="39">
        <f>$B$622</f>
        <v>0</v>
      </c>
      <c r="C904" s="39">
        <f>$C$622</f>
        <v>0</v>
      </c>
      <c r="D904" s="39">
        <f>$D$622</f>
        <v>0</v>
      </c>
      <c r="E904" s="39">
        <f>$E$622</f>
        <v>0</v>
      </c>
      <c r="F904" s="39">
        <f>$F$622</f>
        <v>0</v>
      </c>
      <c r="G904" s="39">
        <f>$G$622</f>
        <v>0</v>
      </c>
      <c r="H904" s="39">
        <f>$H$622</f>
        <v>0</v>
      </c>
      <c r="I904" s="39">
        <f>$I$622</f>
        <v>0</v>
      </c>
      <c r="J904" s="39">
        <f>$J$622</f>
        <v>0</v>
      </c>
      <c r="K904" s="17"/>
    </row>
    <row r="905" spans="1:11">
      <c r="A905" s="4" t="s">
        <v>214</v>
      </c>
      <c r="B905" s="39">
        <f>$B$623</f>
        <v>0</v>
      </c>
      <c r="C905" s="39">
        <f>$C$623</f>
        <v>0</v>
      </c>
      <c r="D905" s="39">
        <f>$D$623</f>
        <v>0</v>
      </c>
      <c r="E905" s="39">
        <f>$E$623</f>
        <v>0</v>
      </c>
      <c r="F905" s="39">
        <f>$F$623</f>
        <v>0</v>
      </c>
      <c r="G905" s="39">
        <f>$G$623</f>
        <v>0</v>
      </c>
      <c r="H905" s="39">
        <f>$H$623</f>
        <v>0</v>
      </c>
      <c r="I905" s="39">
        <f>$I$623</f>
        <v>0</v>
      </c>
      <c r="J905" s="39">
        <f>$J$623</f>
        <v>0</v>
      </c>
      <c r="K905" s="17"/>
    </row>
    <row r="906" spans="1:11">
      <c r="A906" s="4" t="s">
        <v>215</v>
      </c>
      <c r="B906" s="39">
        <f>$B$624</f>
        <v>0</v>
      </c>
      <c r="C906" s="39">
        <f>$C$624</f>
        <v>0</v>
      </c>
      <c r="D906" s="39">
        <f>$D$624</f>
        <v>0</v>
      </c>
      <c r="E906" s="39">
        <f>$E$624</f>
        <v>0</v>
      </c>
      <c r="F906" s="39">
        <f>$F$624</f>
        <v>0</v>
      </c>
      <c r="G906" s="39">
        <f>$G$624</f>
        <v>0</v>
      </c>
      <c r="H906" s="39">
        <f>$H$624</f>
        <v>0</v>
      </c>
      <c r="I906" s="39">
        <f>$I$624</f>
        <v>0</v>
      </c>
      <c r="J906" s="39">
        <f>$J$624</f>
        <v>0</v>
      </c>
      <c r="K906" s="17"/>
    </row>
    <row r="908" spans="1:11" ht="21" customHeight="1">
      <c r="A908" s="1" t="s">
        <v>824</v>
      </c>
    </row>
    <row r="909" spans="1:11">
      <c r="A909" s="3" t="s">
        <v>383</v>
      </c>
    </row>
    <row r="910" spans="1:11">
      <c r="A910" s="33" t="s">
        <v>825</v>
      </c>
    </row>
    <row r="911" spans="1:11">
      <c r="A911" s="33" t="s">
        <v>826</v>
      </c>
    </row>
    <row r="912" spans="1:11">
      <c r="A912" s="3" t="s">
        <v>401</v>
      </c>
    </row>
    <row r="914" spans="1:11">
      <c r="B914" s="15" t="s">
        <v>153</v>
      </c>
      <c r="C914" s="15" t="s">
        <v>154</v>
      </c>
      <c r="D914" s="15" t="s">
        <v>155</v>
      </c>
      <c r="E914" s="15" t="s">
        <v>156</v>
      </c>
      <c r="F914" s="15" t="s">
        <v>157</v>
      </c>
      <c r="G914" s="15" t="s">
        <v>162</v>
      </c>
      <c r="H914" s="15" t="s">
        <v>158</v>
      </c>
      <c r="I914" s="15" t="s">
        <v>159</v>
      </c>
      <c r="J914" s="15" t="s">
        <v>160</v>
      </c>
    </row>
    <row r="915" spans="1:11">
      <c r="A915" s="4" t="s">
        <v>186</v>
      </c>
      <c r="B915" s="39">
        <f>$B$633</f>
        <v>0</v>
      </c>
      <c r="C915" s="39">
        <f>$C$633</f>
        <v>0</v>
      </c>
      <c r="D915" s="39">
        <f>$D$633</f>
        <v>0</v>
      </c>
      <c r="E915" s="39">
        <f>$E$633</f>
        <v>0</v>
      </c>
      <c r="F915" s="39">
        <f>$F$633</f>
        <v>0</v>
      </c>
      <c r="G915" s="39">
        <f>$G$633</f>
        <v>0</v>
      </c>
      <c r="H915" s="39">
        <f>$H$633</f>
        <v>0</v>
      </c>
      <c r="I915" s="39">
        <f>$I$633</f>
        <v>0</v>
      </c>
      <c r="J915" s="39">
        <f>$J$633</f>
        <v>0</v>
      </c>
      <c r="K915" s="17"/>
    </row>
    <row r="916" spans="1:11">
      <c r="A916" s="4" t="s">
        <v>188</v>
      </c>
      <c r="B916" s="39">
        <f>$B$634</f>
        <v>0</v>
      </c>
      <c r="C916" s="39">
        <f>$C$634</f>
        <v>0</v>
      </c>
      <c r="D916" s="39">
        <f>$D$634</f>
        <v>0</v>
      </c>
      <c r="E916" s="39">
        <f>$E$634</f>
        <v>0</v>
      </c>
      <c r="F916" s="39">
        <f>$F$634</f>
        <v>0</v>
      </c>
      <c r="G916" s="39">
        <f>$G$634</f>
        <v>0</v>
      </c>
      <c r="H916" s="39">
        <f>$H$634</f>
        <v>0</v>
      </c>
      <c r="I916" s="39">
        <f>$I$634</f>
        <v>0</v>
      </c>
      <c r="J916" s="39">
        <f>$J$634</f>
        <v>0</v>
      </c>
      <c r="K916" s="17"/>
    </row>
    <row r="917" spans="1:11">
      <c r="A917" s="4" t="s">
        <v>189</v>
      </c>
      <c r="B917" s="39">
        <f>$B$635</f>
        <v>0</v>
      </c>
      <c r="C917" s="39">
        <f>$C$635</f>
        <v>0</v>
      </c>
      <c r="D917" s="39">
        <f>$D$635</f>
        <v>0</v>
      </c>
      <c r="E917" s="39">
        <f>$E$635</f>
        <v>0</v>
      </c>
      <c r="F917" s="39">
        <f>$F$635</f>
        <v>0</v>
      </c>
      <c r="G917" s="39">
        <f>$G$635</f>
        <v>0</v>
      </c>
      <c r="H917" s="39">
        <f>$H$635</f>
        <v>0</v>
      </c>
      <c r="I917" s="39">
        <f>$I$635</f>
        <v>0</v>
      </c>
      <c r="J917" s="39">
        <f>$J$635</f>
        <v>0</v>
      </c>
      <c r="K917" s="17"/>
    </row>
    <row r="918" spans="1:11">
      <c r="A918" s="4" t="s">
        <v>190</v>
      </c>
      <c r="B918" s="39">
        <f>$B$636</f>
        <v>0</v>
      </c>
      <c r="C918" s="39">
        <f>$C$636</f>
        <v>0</v>
      </c>
      <c r="D918" s="39">
        <f>$D$636</f>
        <v>0</v>
      </c>
      <c r="E918" s="39">
        <f>$E$636</f>
        <v>0</v>
      </c>
      <c r="F918" s="39">
        <f>$F$636</f>
        <v>0</v>
      </c>
      <c r="G918" s="39">
        <f>$G$636</f>
        <v>0</v>
      </c>
      <c r="H918" s="39">
        <f>$H$636</f>
        <v>0</v>
      </c>
      <c r="I918" s="39">
        <f>$I$636</f>
        <v>0</v>
      </c>
      <c r="J918" s="39">
        <f>$J$636</f>
        <v>0</v>
      </c>
      <c r="K918" s="17"/>
    </row>
    <row r="919" spans="1:11">
      <c r="A919" s="4" t="s">
        <v>210</v>
      </c>
      <c r="B919" s="39">
        <f>$B$637</f>
        <v>0</v>
      </c>
      <c r="C919" s="39">
        <f>$C$637</f>
        <v>0</v>
      </c>
      <c r="D919" s="39">
        <f>$D$637</f>
        <v>0</v>
      </c>
      <c r="E919" s="39">
        <f>$E$637</f>
        <v>0</v>
      </c>
      <c r="F919" s="39">
        <f>$F$637</f>
        <v>0</v>
      </c>
      <c r="G919" s="39">
        <f>$G$637</f>
        <v>0</v>
      </c>
      <c r="H919" s="39">
        <f>$H$637</f>
        <v>0</v>
      </c>
      <c r="I919" s="39">
        <f>$I$637</f>
        <v>0</v>
      </c>
      <c r="J919" s="39">
        <f>$J$637</f>
        <v>0</v>
      </c>
      <c r="K919" s="17"/>
    </row>
    <row r="920" spans="1:11">
      <c r="A920" s="4" t="s">
        <v>191</v>
      </c>
      <c r="B920" s="39">
        <f>$B$638</f>
        <v>0</v>
      </c>
      <c r="C920" s="39">
        <f>$C$638</f>
        <v>0</v>
      </c>
      <c r="D920" s="39">
        <f>$D$638</f>
        <v>0</v>
      </c>
      <c r="E920" s="39">
        <f>$E$638</f>
        <v>0</v>
      </c>
      <c r="F920" s="39">
        <f>$F$638</f>
        <v>0</v>
      </c>
      <c r="G920" s="39">
        <f>$G$638</f>
        <v>0</v>
      </c>
      <c r="H920" s="39">
        <f>$H$638</f>
        <v>0</v>
      </c>
      <c r="I920" s="39">
        <f>$I$638</f>
        <v>0</v>
      </c>
      <c r="J920" s="39">
        <f>$J$638</f>
        <v>0</v>
      </c>
      <c r="K920" s="17"/>
    </row>
    <row r="921" spans="1:11">
      <c r="A921" s="4" t="s">
        <v>192</v>
      </c>
      <c r="B921" s="39">
        <f>$B$639</f>
        <v>0</v>
      </c>
      <c r="C921" s="39">
        <f>$C$639</f>
        <v>0</v>
      </c>
      <c r="D921" s="39">
        <f>$D$639</f>
        <v>0</v>
      </c>
      <c r="E921" s="39">
        <f>$E$639</f>
        <v>0</v>
      </c>
      <c r="F921" s="39">
        <f>$F$639</f>
        <v>0</v>
      </c>
      <c r="G921" s="39">
        <f>$G$639</f>
        <v>0</v>
      </c>
      <c r="H921" s="39">
        <f>$H$639</f>
        <v>0</v>
      </c>
      <c r="I921" s="39">
        <f>$I$639</f>
        <v>0</v>
      </c>
      <c r="J921" s="39">
        <f>$J$639</f>
        <v>0</v>
      </c>
      <c r="K921" s="17"/>
    </row>
    <row r="922" spans="1:11">
      <c r="A922" s="4" t="s">
        <v>193</v>
      </c>
      <c r="B922" s="39">
        <f>$B$640</f>
        <v>0</v>
      </c>
      <c r="C922" s="39">
        <f>$C$640</f>
        <v>0</v>
      </c>
      <c r="D922" s="39">
        <f>$D$640</f>
        <v>0</v>
      </c>
      <c r="E922" s="39">
        <f>$E$640</f>
        <v>0</v>
      </c>
      <c r="F922" s="39">
        <f>$F$640</f>
        <v>0</v>
      </c>
      <c r="G922" s="39">
        <f>$G$640</f>
        <v>0</v>
      </c>
      <c r="H922" s="39">
        <f>$H$640</f>
        <v>0</v>
      </c>
      <c r="I922" s="39">
        <f>$I$640</f>
        <v>0</v>
      </c>
      <c r="J922" s="39">
        <f>$J$640</f>
        <v>0</v>
      </c>
      <c r="K922" s="17"/>
    </row>
    <row r="923" spans="1:11">
      <c r="A923" s="4" t="s">
        <v>194</v>
      </c>
      <c r="B923" s="39">
        <f>$B$641</f>
        <v>0</v>
      </c>
      <c r="C923" s="39">
        <f>$C$641</f>
        <v>0</v>
      </c>
      <c r="D923" s="39">
        <f>$D$641</f>
        <v>0</v>
      </c>
      <c r="E923" s="39">
        <f>$E$641</f>
        <v>0</v>
      </c>
      <c r="F923" s="39">
        <f>$F$641</f>
        <v>0</v>
      </c>
      <c r="G923" s="39">
        <f>$G$641</f>
        <v>0</v>
      </c>
      <c r="H923" s="39">
        <f>$H$641</f>
        <v>0</v>
      </c>
      <c r="I923" s="39">
        <f>$I$641</f>
        <v>0</v>
      </c>
      <c r="J923" s="39">
        <f>$J$641</f>
        <v>0</v>
      </c>
      <c r="K923" s="17"/>
    </row>
    <row r="924" spans="1:11">
      <c r="A924" s="4" t="s">
        <v>211</v>
      </c>
      <c r="B924" s="39">
        <f>$B$642</f>
        <v>0</v>
      </c>
      <c r="C924" s="39">
        <f>$C$642</f>
        <v>0</v>
      </c>
      <c r="D924" s="39">
        <f>$D$642</f>
        <v>0</v>
      </c>
      <c r="E924" s="39">
        <f>$E$642</f>
        <v>0</v>
      </c>
      <c r="F924" s="39">
        <f>$F$642</f>
        <v>0</v>
      </c>
      <c r="G924" s="39">
        <f>$G$642</f>
        <v>0</v>
      </c>
      <c r="H924" s="39">
        <f>$H$642</f>
        <v>0</v>
      </c>
      <c r="I924" s="39">
        <f>$I$642</f>
        <v>0</v>
      </c>
      <c r="J924" s="39">
        <f>$J$642</f>
        <v>0</v>
      </c>
      <c r="K924" s="17"/>
    </row>
    <row r="925" spans="1:11">
      <c r="A925" s="4" t="s">
        <v>237</v>
      </c>
      <c r="B925" s="39">
        <f>$B$864</f>
        <v>0</v>
      </c>
      <c r="C925" s="39">
        <f>$C$864</f>
        <v>0</v>
      </c>
      <c r="D925" s="39">
        <f>$D$864</f>
        <v>0</v>
      </c>
      <c r="E925" s="39">
        <f>$E$864</f>
        <v>0</v>
      </c>
      <c r="F925" s="39">
        <f>$F$864</f>
        <v>0</v>
      </c>
      <c r="G925" s="39">
        <f>$G$864</f>
        <v>0</v>
      </c>
      <c r="H925" s="39">
        <f>$H$864</f>
        <v>0</v>
      </c>
      <c r="I925" s="39">
        <f>$I$864</f>
        <v>0</v>
      </c>
      <c r="J925" s="39">
        <f>$J$864</f>
        <v>0</v>
      </c>
      <c r="K925" s="17"/>
    </row>
    <row r="926" spans="1:11">
      <c r="A926" s="4" t="s">
        <v>199</v>
      </c>
      <c r="B926" s="39">
        <f>$B$643</f>
        <v>0</v>
      </c>
      <c r="C926" s="39">
        <f>$C$643</f>
        <v>0</v>
      </c>
      <c r="D926" s="39">
        <f>$D$643</f>
        <v>0</v>
      </c>
      <c r="E926" s="39">
        <f>$E$643</f>
        <v>0</v>
      </c>
      <c r="F926" s="39">
        <f>$F$643</f>
        <v>0</v>
      </c>
      <c r="G926" s="39">
        <f>$G$643</f>
        <v>0</v>
      </c>
      <c r="H926" s="39">
        <f>$H$643</f>
        <v>0</v>
      </c>
      <c r="I926" s="39">
        <f>$I$643</f>
        <v>0</v>
      </c>
      <c r="J926" s="39">
        <f>$J$643</f>
        <v>0</v>
      </c>
      <c r="K926" s="17"/>
    </row>
    <row r="927" spans="1:11">
      <c r="A927" s="4" t="s">
        <v>200</v>
      </c>
      <c r="B927" s="39">
        <f>$B$644</f>
        <v>0</v>
      </c>
      <c r="C927" s="39">
        <f>$C$644</f>
        <v>0</v>
      </c>
      <c r="D927" s="39">
        <f>$D$644</f>
        <v>0</v>
      </c>
      <c r="E927" s="39">
        <f>$E$644</f>
        <v>0</v>
      </c>
      <c r="F927" s="39">
        <f>$F$644</f>
        <v>0</v>
      </c>
      <c r="G927" s="39">
        <f>$G$644</f>
        <v>0</v>
      </c>
      <c r="H927" s="39">
        <f>$H$644</f>
        <v>0</v>
      </c>
      <c r="I927" s="39">
        <f>$I$644</f>
        <v>0</v>
      </c>
      <c r="J927" s="39">
        <f>$J$644</f>
        <v>0</v>
      </c>
      <c r="K927" s="17"/>
    </row>
    <row r="928" spans="1:11">
      <c r="A928" s="4" t="s">
        <v>203</v>
      </c>
      <c r="B928" s="39">
        <f>$B$645</f>
        <v>0</v>
      </c>
      <c r="C928" s="39">
        <f>$C$645</f>
        <v>0</v>
      </c>
      <c r="D928" s="39">
        <f>$D$645</f>
        <v>0</v>
      </c>
      <c r="E928" s="39">
        <f>$E$645</f>
        <v>0</v>
      </c>
      <c r="F928" s="39">
        <f>$F$645</f>
        <v>0</v>
      </c>
      <c r="G928" s="39">
        <f>$G$645</f>
        <v>0</v>
      </c>
      <c r="H928" s="39">
        <f>$H$645</f>
        <v>0</v>
      </c>
      <c r="I928" s="39">
        <f>$I$645</f>
        <v>0</v>
      </c>
      <c r="J928" s="39">
        <f>$J$645</f>
        <v>0</v>
      </c>
      <c r="K928" s="17"/>
    </row>
    <row r="929" spans="1:11">
      <c r="A929" s="4" t="s">
        <v>204</v>
      </c>
      <c r="B929" s="39">
        <f>$B$646</f>
        <v>0</v>
      </c>
      <c r="C929" s="39">
        <f>$C$646</f>
        <v>0</v>
      </c>
      <c r="D929" s="39">
        <f>$D$646</f>
        <v>0</v>
      </c>
      <c r="E929" s="39">
        <f>$E$646</f>
        <v>0</v>
      </c>
      <c r="F929" s="39">
        <f>$F$646</f>
        <v>0</v>
      </c>
      <c r="G929" s="39">
        <f>$G$646</f>
        <v>0</v>
      </c>
      <c r="H929" s="39">
        <f>$H$646</f>
        <v>0</v>
      </c>
      <c r="I929" s="39">
        <f>$I$646</f>
        <v>0</v>
      </c>
      <c r="J929" s="39">
        <f>$J$646</f>
        <v>0</v>
      </c>
      <c r="K929" s="17"/>
    </row>
    <row r="930" spans="1:11">
      <c r="A930" s="4" t="s">
        <v>214</v>
      </c>
      <c r="B930" s="39">
        <f>$B$647</f>
        <v>0</v>
      </c>
      <c r="C930" s="39">
        <f>$C$647</f>
        <v>0</v>
      </c>
      <c r="D930" s="39">
        <f>$D$647</f>
        <v>0</v>
      </c>
      <c r="E930" s="39">
        <f>$E$647</f>
        <v>0</v>
      </c>
      <c r="F930" s="39">
        <f>$F$647</f>
        <v>0</v>
      </c>
      <c r="G930" s="39">
        <f>$G$647</f>
        <v>0</v>
      </c>
      <c r="H930" s="39">
        <f>$H$647</f>
        <v>0</v>
      </c>
      <c r="I930" s="39">
        <f>$I$647</f>
        <v>0</v>
      </c>
      <c r="J930" s="39">
        <f>$J$647</f>
        <v>0</v>
      </c>
      <c r="K930" s="17"/>
    </row>
    <row r="931" spans="1:11">
      <c r="A931" s="4" t="s">
        <v>215</v>
      </c>
      <c r="B931" s="39">
        <f>$B$648</f>
        <v>0</v>
      </c>
      <c r="C931" s="39">
        <f>$C$648</f>
        <v>0</v>
      </c>
      <c r="D931" s="39">
        <f>$D$648</f>
        <v>0</v>
      </c>
      <c r="E931" s="39">
        <f>$E$648</f>
        <v>0</v>
      </c>
      <c r="F931" s="39">
        <f>$F$648</f>
        <v>0</v>
      </c>
      <c r="G931" s="39">
        <f>$G$648</f>
        <v>0</v>
      </c>
      <c r="H931" s="39">
        <f>$H$648</f>
        <v>0</v>
      </c>
      <c r="I931" s="39">
        <f>$I$648</f>
        <v>0</v>
      </c>
      <c r="J931" s="39">
        <f>$J$648</f>
        <v>0</v>
      </c>
      <c r="K931" s="17"/>
    </row>
    <row r="933" spans="1:11" ht="21" customHeight="1">
      <c r="A933" s="1" t="s">
        <v>827</v>
      </c>
    </row>
    <row r="934" spans="1:11">
      <c r="A934" s="3" t="s">
        <v>383</v>
      </c>
    </row>
    <row r="935" spans="1:11">
      <c r="A935" s="33" t="s">
        <v>828</v>
      </c>
    </row>
    <row r="936" spans="1:11">
      <c r="A936" s="33" t="s">
        <v>829</v>
      </c>
    </row>
    <row r="937" spans="1:11">
      <c r="A937" s="3" t="s">
        <v>401</v>
      </c>
    </row>
    <row r="939" spans="1:11">
      <c r="B939" s="15" t="s">
        <v>153</v>
      </c>
      <c r="C939" s="15" t="s">
        <v>154</v>
      </c>
      <c r="D939" s="15" t="s">
        <v>155</v>
      </c>
      <c r="E939" s="15" t="s">
        <v>156</v>
      </c>
      <c r="F939" s="15" t="s">
        <v>157</v>
      </c>
      <c r="G939" s="15" t="s">
        <v>162</v>
      </c>
      <c r="H939" s="15" t="s">
        <v>158</v>
      </c>
      <c r="I939" s="15" t="s">
        <v>159</v>
      </c>
      <c r="J939" s="15" t="s">
        <v>160</v>
      </c>
    </row>
    <row r="940" spans="1:11">
      <c r="A940" s="4" t="s">
        <v>191</v>
      </c>
      <c r="B940" s="39">
        <f>$B$657</f>
        <v>0</v>
      </c>
      <c r="C940" s="39">
        <f>$C$657</f>
        <v>0</v>
      </c>
      <c r="D940" s="39">
        <f>$D$657</f>
        <v>0</v>
      </c>
      <c r="E940" s="39">
        <f>$E$657</f>
        <v>0</v>
      </c>
      <c r="F940" s="39">
        <f>$F$657</f>
        <v>0</v>
      </c>
      <c r="G940" s="39">
        <f>$G$657</f>
        <v>0</v>
      </c>
      <c r="H940" s="39">
        <f>$H$657</f>
        <v>0</v>
      </c>
      <c r="I940" s="39">
        <f>$I$657</f>
        <v>0</v>
      </c>
      <c r="J940" s="39">
        <f>$J$657</f>
        <v>0</v>
      </c>
      <c r="K940" s="17"/>
    </row>
    <row r="941" spans="1:11">
      <c r="A941" s="4" t="s">
        <v>192</v>
      </c>
      <c r="B941" s="39">
        <f>$B$658</f>
        <v>0</v>
      </c>
      <c r="C941" s="39">
        <f>$C$658</f>
        <v>0</v>
      </c>
      <c r="D941" s="39">
        <f>$D$658</f>
        <v>0</v>
      </c>
      <c r="E941" s="39">
        <f>$E$658</f>
        <v>0</v>
      </c>
      <c r="F941" s="39">
        <f>$F$658</f>
        <v>0</v>
      </c>
      <c r="G941" s="39">
        <f>$G$658</f>
        <v>0</v>
      </c>
      <c r="H941" s="39">
        <f>$H$658</f>
        <v>0</v>
      </c>
      <c r="I941" s="39">
        <f>$I$658</f>
        <v>0</v>
      </c>
      <c r="J941" s="39">
        <f>$J$658</f>
        <v>0</v>
      </c>
      <c r="K941" s="17"/>
    </row>
    <row r="942" spans="1:11">
      <c r="A942" s="4" t="s">
        <v>193</v>
      </c>
      <c r="B942" s="39">
        <f>$B$659</f>
        <v>0</v>
      </c>
      <c r="C942" s="39">
        <f>$C$659</f>
        <v>0</v>
      </c>
      <c r="D942" s="39">
        <f>$D$659</f>
        <v>0</v>
      </c>
      <c r="E942" s="39">
        <f>$E$659</f>
        <v>0</v>
      </c>
      <c r="F942" s="39">
        <f>$F$659</f>
        <v>0</v>
      </c>
      <c r="G942" s="39">
        <f>$G$659</f>
        <v>0</v>
      </c>
      <c r="H942" s="39">
        <f>$H$659</f>
        <v>0</v>
      </c>
      <c r="I942" s="39">
        <f>$I$659</f>
        <v>0</v>
      </c>
      <c r="J942" s="39">
        <f>$J$659</f>
        <v>0</v>
      </c>
      <c r="K942" s="17"/>
    </row>
    <row r="943" spans="1:11">
      <c r="A943" s="4" t="s">
        <v>194</v>
      </c>
      <c r="B943" s="39">
        <f>$B$660</f>
        <v>0</v>
      </c>
      <c r="C943" s="39">
        <f>$C$660</f>
        <v>0</v>
      </c>
      <c r="D943" s="39">
        <f>$D$660</f>
        <v>0</v>
      </c>
      <c r="E943" s="39">
        <f>$E$660</f>
        <v>0</v>
      </c>
      <c r="F943" s="39">
        <f>$F$660</f>
        <v>0</v>
      </c>
      <c r="G943" s="39">
        <f>$G$660</f>
        <v>0</v>
      </c>
      <c r="H943" s="39">
        <f>$H$660</f>
        <v>0</v>
      </c>
      <c r="I943" s="39">
        <f>$I$660</f>
        <v>0</v>
      </c>
      <c r="J943" s="39">
        <f>$J$660</f>
        <v>0</v>
      </c>
      <c r="K943" s="17"/>
    </row>
    <row r="944" spans="1:11">
      <c r="A944" s="4" t="s">
        <v>211</v>
      </c>
      <c r="B944" s="39">
        <f>$B$661</f>
        <v>0</v>
      </c>
      <c r="C944" s="39">
        <f>$C$661</f>
        <v>0</v>
      </c>
      <c r="D944" s="39">
        <f>$D$661</f>
        <v>0</v>
      </c>
      <c r="E944" s="39">
        <f>$E$661</f>
        <v>0</v>
      </c>
      <c r="F944" s="39">
        <f>$F$661</f>
        <v>0</v>
      </c>
      <c r="G944" s="39">
        <f>$G$661</f>
        <v>0</v>
      </c>
      <c r="H944" s="39">
        <f>$H$661</f>
        <v>0</v>
      </c>
      <c r="I944" s="39">
        <f>$I$661</f>
        <v>0</v>
      </c>
      <c r="J944" s="39">
        <f>$J$661</f>
        <v>0</v>
      </c>
      <c r="K944" s="17"/>
    </row>
    <row r="945" spans="1:11">
      <c r="A945" s="4" t="s">
        <v>237</v>
      </c>
      <c r="B945" s="39">
        <f>$B$873</f>
        <v>0</v>
      </c>
      <c r="C945" s="39">
        <f>$C$873</f>
        <v>0</v>
      </c>
      <c r="D945" s="39">
        <f>$D$873</f>
        <v>0</v>
      </c>
      <c r="E945" s="39">
        <f>$E$873</f>
        <v>0</v>
      </c>
      <c r="F945" s="39">
        <f>$F$873</f>
        <v>0</v>
      </c>
      <c r="G945" s="39">
        <f>$G$873</f>
        <v>0</v>
      </c>
      <c r="H945" s="39">
        <f>$H$873</f>
        <v>0</v>
      </c>
      <c r="I945" s="39">
        <f>$I$873</f>
        <v>0</v>
      </c>
      <c r="J945" s="39">
        <f>$J$873</f>
        <v>0</v>
      </c>
      <c r="K945" s="17"/>
    </row>
    <row r="946" spans="1:11">
      <c r="A946" s="4" t="s">
        <v>199</v>
      </c>
      <c r="B946" s="39">
        <f>$B$662</f>
        <v>0</v>
      </c>
      <c r="C946" s="39">
        <f>$C$662</f>
        <v>0</v>
      </c>
      <c r="D946" s="39">
        <f>$D$662</f>
        <v>0</v>
      </c>
      <c r="E946" s="39">
        <f>$E$662</f>
        <v>0</v>
      </c>
      <c r="F946" s="39">
        <f>$F$662</f>
        <v>0</v>
      </c>
      <c r="G946" s="39">
        <f>$G$662</f>
        <v>0</v>
      </c>
      <c r="H946" s="39">
        <f>$H$662</f>
        <v>0</v>
      </c>
      <c r="I946" s="39">
        <f>$I$662</f>
        <v>0</v>
      </c>
      <c r="J946" s="39">
        <f>$J$662</f>
        <v>0</v>
      </c>
      <c r="K946" s="17"/>
    </row>
    <row r="947" spans="1:11">
      <c r="A947" s="4" t="s">
        <v>200</v>
      </c>
      <c r="B947" s="39">
        <f>$B$663</f>
        <v>0</v>
      </c>
      <c r="C947" s="39">
        <f>$C$663</f>
        <v>0</v>
      </c>
      <c r="D947" s="39">
        <f>$D$663</f>
        <v>0</v>
      </c>
      <c r="E947" s="39">
        <f>$E$663</f>
        <v>0</v>
      </c>
      <c r="F947" s="39">
        <f>$F$663</f>
        <v>0</v>
      </c>
      <c r="G947" s="39">
        <f>$G$663</f>
        <v>0</v>
      </c>
      <c r="H947" s="39">
        <f>$H$663</f>
        <v>0</v>
      </c>
      <c r="I947" s="39">
        <f>$I$663</f>
        <v>0</v>
      </c>
      <c r="J947" s="39">
        <f>$J$663</f>
        <v>0</v>
      </c>
      <c r="K947" s="17"/>
    </row>
    <row r="948" spans="1:11">
      <c r="A948" s="4" t="s">
        <v>203</v>
      </c>
      <c r="B948" s="39">
        <f>$B$664</f>
        <v>0</v>
      </c>
      <c r="C948" s="39">
        <f>$C$664</f>
        <v>0</v>
      </c>
      <c r="D948" s="39">
        <f>$D$664</f>
        <v>0</v>
      </c>
      <c r="E948" s="39">
        <f>$E$664</f>
        <v>0</v>
      </c>
      <c r="F948" s="39">
        <f>$F$664</f>
        <v>0</v>
      </c>
      <c r="G948" s="39">
        <f>$G$664</f>
        <v>0</v>
      </c>
      <c r="H948" s="39">
        <f>$H$664</f>
        <v>0</v>
      </c>
      <c r="I948" s="39">
        <f>$I$664</f>
        <v>0</v>
      </c>
      <c r="J948" s="39">
        <f>$J$664</f>
        <v>0</v>
      </c>
      <c r="K948" s="17"/>
    </row>
    <row r="949" spans="1:11">
      <c r="A949" s="4" t="s">
        <v>204</v>
      </c>
      <c r="B949" s="39">
        <f>$B$665</f>
        <v>0</v>
      </c>
      <c r="C949" s="39">
        <f>$C$665</f>
        <v>0</v>
      </c>
      <c r="D949" s="39">
        <f>$D$665</f>
        <v>0</v>
      </c>
      <c r="E949" s="39">
        <f>$E$665</f>
        <v>0</v>
      </c>
      <c r="F949" s="39">
        <f>$F$665</f>
        <v>0</v>
      </c>
      <c r="G949" s="39">
        <f>$G$665</f>
        <v>0</v>
      </c>
      <c r="H949" s="39">
        <f>$H$665</f>
        <v>0</v>
      </c>
      <c r="I949" s="39">
        <f>$I$665</f>
        <v>0</v>
      </c>
      <c r="J949" s="39">
        <f>$J$665</f>
        <v>0</v>
      </c>
      <c r="K949" s="17"/>
    </row>
    <row r="950" spans="1:11">
      <c r="A950" s="4" t="s">
        <v>214</v>
      </c>
      <c r="B950" s="39">
        <f>$B$666</f>
        <v>0</v>
      </c>
      <c r="C950" s="39">
        <f>$C$666</f>
        <v>0</v>
      </c>
      <c r="D950" s="39">
        <f>$D$666</f>
        <v>0</v>
      </c>
      <c r="E950" s="39">
        <f>$E$666</f>
        <v>0</v>
      </c>
      <c r="F950" s="39">
        <f>$F$666</f>
        <v>0</v>
      </c>
      <c r="G950" s="39">
        <f>$G$666</f>
        <v>0</v>
      </c>
      <c r="H950" s="39">
        <f>$H$666</f>
        <v>0</v>
      </c>
      <c r="I950" s="39">
        <f>$I$666</f>
        <v>0</v>
      </c>
      <c r="J950" s="39">
        <f>$J$666</f>
        <v>0</v>
      </c>
      <c r="K950" s="17"/>
    </row>
    <row r="951" spans="1:11">
      <c r="A951" s="4" t="s">
        <v>215</v>
      </c>
      <c r="B951" s="39">
        <f>$B$667</f>
        <v>0</v>
      </c>
      <c r="C951" s="39">
        <f>$C$667</f>
        <v>0</v>
      </c>
      <c r="D951" s="39">
        <f>$D$667</f>
        <v>0</v>
      </c>
      <c r="E951" s="39">
        <f>$E$667</f>
        <v>0</v>
      </c>
      <c r="F951" s="39">
        <f>$F$667</f>
        <v>0</v>
      </c>
      <c r="G951" s="39">
        <f>$G$667</f>
        <v>0</v>
      </c>
      <c r="H951" s="39">
        <f>$H$667</f>
        <v>0</v>
      </c>
      <c r="I951" s="39">
        <f>$I$667</f>
        <v>0</v>
      </c>
      <c r="J951" s="39">
        <f>$J$667</f>
        <v>0</v>
      </c>
      <c r="K951" s="17"/>
    </row>
  </sheetData>
  <sheetProtection sheet="1" objects="1" scenarios="1"/>
  <hyperlinks>
    <hyperlink ref="A5" location="'Input'!B367" display="x1 = 1068. Typical annual hours by distribution time band"/>
    <hyperlink ref="A6" location="'Input'!F59" display="x2 = 1010. Days in the charging year (in Financial and general assumptions)"/>
    <hyperlink ref="A7" location="'Multi'!B12" display="x3 = Total hours in the year according to time band hours input data (in Adjust annual hours by distribution time band to match days in year)"/>
    <hyperlink ref="A17" location="'Input'!B328" display="x1 = 1061. Average split of rate 1 units by distribution time band"/>
    <hyperlink ref="A18" location="'Multi'!B25" display="x2 = Total split (in Normalisation of split of rate 1 units by time band)"/>
    <hyperlink ref="A19" location="'Multi'!C12" display="x3 = 2401. Annual hours by distribution time band (reconciled to days in year) (in Adjust annual hours by distribution time band to match days in year)"/>
    <hyperlink ref="A20" location="'Input'!F59" display="x4 = 1010. Days in the charging year (in Financial and general assumptions)"/>
    <hyperlink ref="A38" location="'Multi'!C25" display="x1 = 2402. Normalised split of rate 1 units by distribution time band (in Normalisation of split of rate 1 units by time band)"/>
    <hyperlink ref="A66" location="'Input'!B341" display="x1 = 1062. Average split of rate 2 units by distribution time band"/>
    <hyperlink ref="A67" location="'Multi'!B74" display="x2 = Total split (in Normalisation of split of rate 2 units by time band)"/>
    <hyperlink ref="A68" location="'Multi'!C12" display="x3 = 2401. Annual hours by distribution time band (reconciled to days in year) (in Adjust annual hours by distribution time band to match days in year)"/>
    <hyperlink ref="A69" location="'Input'!F59" display="x4 = 1010. Days in the charging year (in Financial and general assumptions)"/>
    <hyperlink ref="A83" location="'Multi'!C74" display="x1 = 2404. Normalised split of rate 2 units by distribution time band (in Normalisation of split of rate 2 units by time band)"/>
    <hyperlink ref="A122" location="'Loads'!B333" display="x1 = 2305. Rate 1 units (MWh) (in Equivalent volume for each end user)"/>
    <hyperlink ref="A123" location="'Loads'!C333" display="x2 = 2305. Rate 2 units (MWh) (in Equivalent volume for each end user)"/>
    <hyperlink ref="A124" location="'Loads'!D333" display="x3 = 2305. Rate 3 units (MWh) (in Equivalent volume for each end user)"/>
    <hyperlink ref="A164" location="'Multi'!B127" display="x1 = 2407. All units (MWh)"/>
    <hyperlink ref="A165" location="'Loads'!B333" display="x2 = 2305. Rate 1 units (MWh) (in Equivalent volume for each end user)"/>
    <hyperlink ref="A166" location="'Multi'!B42" display="x3 = 2403. Split of rate 1 units between distribution time bands"/>
    <hyperlink ref="A167" location="'Multi'!C12" display="x4 = 2401. Annual hours by distribution time band (reconciled to days in year) (in Adjust annual hours by distribution time band to match days in year)"/>
    <hyperlink ref="A168" location="'Multi'!B174" display="x5 = Use of distribution time bands by units in demand forecast for one-rate tariffs (in Calculation of implied load coefficients for one-rate users)"/>
    <hyperlink ref="A169" location="'Input'!F59" display="x6 = 1010. Days in the charging year (in Financial and general assumptions)"/>
    <hyperlink ref="A180" location="'Multi'!B127" display="x1 = 2407. All units (MWh)"/>
    <hyperlink ref="A181" location="'Loads'!B333" display="x2 = 2305. Rate 1 units (MWh) (in Equivalent volume for each end user)"/>
    <hyperlink ref="A182" location="'Multi'!B42" display="x3 = 2403. Split of rate 1 units between distribution time bands"/>
    <hyperlink ref="A183" location="'Loads'!C333" display="x4 = 2305. Rate 2 units (MWh) (in Equivalent volume for each end user)"/>
    <hyperlink ref="A184" location="'Multi'!B87" display="x5 = 2405. Split of rate 2 units between distribution time bands"/>
    <hyperlink ref="A185" location="'Multi'!C12" display="x6 = 2401. Annual hours by distribution time band (reconciled to days in year) (in Adjust annual hours by distribution time band to match days in year)"/>
    <hyperlink ref="A186" location="'Multi'!B192" display="x7 = Use of distribution time bands by units in demand forecast for two-rate tariffs (in Calculation of implied load coefficients for two-rate users)"/>
    <hyperlink ref="A187" location="'Input'!F59" display="x8 = 1010. Days in the charging year (in Financial and general assumptions)"/>
    <hyperlink ref="A201" location="'Multi'!B127" display="x1 = 2407. All units (MWh)"/>
    <hyperlink ref="A202" location="'Loads'!B333" display="x2 = 2305. Rate 1 units (MWh) (in Equivalent volume for each end user)"/>
    <hyperlink ref="A203" location="'Multi'!B42" display="x3 = 2403. Split of rate 1 units between distribution time bands"/>
    <hyperlink ref="A204" location="'Loads'!C333" display="x4 = 2305. Rate 2 units (MWh) (in Equivalent volume for each end user)"/>
    <hyperlink ref="A205" location="'Multi'!B87" display="x5 = 2405. Split of rate 2 units between distribution time bands"/>
    <hyperlink ref="A206" location="'Loads'!D333" display="x6 = 2305. Rate 3 units (MWh) (in Equivalent volume for each end user)"/>
    <hyperlink ref="A207" location="'Multi'!B107" display="x7 = 2406. Split of rate 3 units between distribution time bands (default)"/>
    <hyperlink ref="A208" location="'Multi'!C12" display="x8 = 2401. Annual hours by distribution time band (reconciled to days in year) (in Adjust annual hours by distribution time band to match days in year)"/>
    <hyperlink ref="A209" location="'Multi'!B215" display="x9 = Use of distribution time bands by units in demand forecast for three-rate tariffs (in Calculation of implied load coefficients for three-rate users)"/>
    <hyperlink ref="A210" location="'Input'!F59" display="x10 = 1010. Days in the charging year (in Financial and general assumptions)"/>
    <hyperlink ref="A224" location="'Multi'!E174" display="x1 = 2408. Peak band load coefficient for one-rate tariffs (in Calculation of implied load coefficients for one-rate users)"/>
    <hyperlink ref="A225" location="'Multi'!E192" display="x2 = 2409. Peak band load coefficient for two-rate tariffs (in Calculation of implied load coefficients for two-rate users)"/>
    <hyperlink ref="A226" location="'Multi'!E215" display="x3 = 2410. Peak band load coefficient for three-rate tariffs (in Calculation of implied load coefficients for three-rate users)"/>
    <hyperlink ref="A227" location="'Multi'!B232" display="x4 = Peak band load coefficient (in Calculation of adjusted time band load coefficients)"/>
    <hyperlink ref="A228" location="'Loads'!B45" display="x5 = 2302. Load coefficient"/>
    <hyperlink ref="A256" location="'Input'!B374" display="x1 = 1069. Red, amber and green peaking probabilities (in Peaking probabilities by network level)"/>
    <hyperlink ref="A257" location="'Multi'!B264" display="x2 = Total probability (should be 100%) (in Normalisation of peaking probabilities)"/>
    <hyperlink ref="A258" location="'Input'!B367" display="x3 = 1068. Typical annual hours by distribution time band"/>
    <hyperlink ref="A259" location="'Multi'!B12" display="x4 = 2401. Total hours in the year according to time band hours input data (in Adjust annual hours by distribution time band to match days in year)"/>
    <hyperlink ref="A277" location="'Multi'!C264" display="x1 = 2412. Normalised peaking probabilities (in Normalisation of peaking probabilities)"/>
    <hyperlink ref="A285" location="'Multi'!C12" display="x1 = 2401. Annual hours by distribution time band (reconciled to days in year) (in Adjust annual hours by distribution time band to match days in year)"/>
    <hyperlink ref="A286" location="'Multi'!C232" display="x2 = 2411. Load coefficient correction factor (kW at peak in band / band average kW) (in Calculation of adjusted time band load coefficients)"/>
    <hyperlink ref="A287" location="'Multi'!B280" display="x3 = 2413. Peaking probabilities by network level (reshaped)"/>
    <hyperlink ref="A288" location="'Input'!F59" display="x4 = 1010. Days in the charging year (in Financial and general assumptions)"/>
    <hyperlink ref="A315" location="'Multi'!B291" display="x1 = 2414. Pseudo load coefficient by time band and network level"/>
    <hyperlink ref="A324" location="'Multi'!B127" display="x1 = 2407. All units (MWh)"/>
    <hyperlink ref="A333" location="'Multi'!B42" display="x1 = 2403. Split of rate 1 units between distribution time bands"/>
    <hyperlink ref="A342" location="'Multi'!B318" display="x1 = 2415. Single rate non half hourly pseudo timeband load coefficients"/>
    <hyperlink ref="A343" location="'Multi'!B336" display="x2 = 2417. Single rate non half hourly timeband use"/>
    <hyperlink ref="A352" location="'Multi'!B127" display="x1 = 2407. All units (MWh)"/>
    <hyperlink ref="A361" location="'Multi'!B291" display="x1 = 2414. Pseudo load coefficient by time band and network level"/>
    <hyperlink ref="A370" location="'Multi'!B192" display="x1 = 2409. Use of distribution time bands by units in demand forecast for two-rate tariffs (in Calculation of implied load coefficients for two-rate users)"/>
    <hyperlink ref="A379" location="'Multi'!B364" display="x1 = 2420. Multi rate non half hourly pseudo timeband load coefficients"/>
    <hyperlink ref="A380" location="'Multi'!B373" display="x2 = 2421. Multi rate non half hourly timeband use"/>
    <hyperlink ref="A389" location="'Multi'!B127" display="x1 = 2407. All units (MWh)"/>
    <hyperlink ref="A398" location="'Multi'!B291" display="x1 = 2414. Pseudo load coefficient by time band and network level"/>
    <hyperlink ref="A407" location="'Multi'!B42" display="x1 = 2403. Split of rate 1 units between distribution time bands"/>
    <hyperlink ref="A416" location="'Multi'!B401" display="x1 = 2424. Off-peak non half hourly pseudo timeband load coefficients"/>
    <hyperlink ref="A417" location="'Multi'!B410" display="x2 = 2425. Off-peak non half hourly timeband use"/>
    <hyperlink ref="A426" location="'Multi'!B127" display="x1 = 2407. All units (MWh)"/>
    <hyperlink ref="A435" location="'Multi'!B291" display="x1 = 2414. Pseudo load coefficient by time band and network level"/>
    <hyperlink ref="A444" location="'Multi'!B215" display="x1 = 2410. Use of distribution time bands by units in demand forecast for three-rate tariffs (in Calculation of implied load coefficients for three-rate users)"/>
    <hyperlink ref="A453" location="'Multi'!B438" display="x1 = 2428. Aggregated half hourly pseudo timeband load coefficients"/>
    <hyperlink ref="A454" location="'Multi'!B447" display="x2 = 2429. Aggregated half hourly timeband use"/>
    <hyperlink ref="A463" location="'Multi'!B327" display="x1 = 2416. Single rate non half hourly units (MWh)"/>
    <hyperlink ref="A464" location="'Multi'!B346" display="x2 = 2418. Single rate non half hourly tariff pseudo load coefficient"/>
    <hyperlink ref="A465" location="'Multi'!B355" display="x3 = 2419. Multi rate non half hourly units (MWh)"/>
    <hyperlink ref="A466" location="'Multi'!B383" display="x4 = 2422. Multi rate non half hourly tariff pseudo load coefficient"/>
    <hyperlink ref="A467" location="'Multi'!B392" display="x5 = 2423. Off-peak non half hourly units (MWh)"/>
    <hyperlink ref="A468" location="'Multi'!B420" display="x6 = 2426. Off-peak non half hourly tariff pseudo load coefficient"/>
    <hyperlink ref="A477" location="'Multi'!B327" display="x1 = 2416. Single rate non half hourly units (MWh)"/>
    <hyperlink ref="A478" location="'Multi'!B336" display="x2 = 2417. Single rate non half hourly timeband use"/>
    <hyperlink ref="A479" location="'Multi'!B355" display="x3 = 2419. Multi rate non half hourly units (MWh)"/>
    <hyperlink ref="A480" location="'Multi'!B373" display="x4 = 2421. Multi rate non half hourly timeband use"/>
    <hyperlink ref="A481" location="'Multi'!B392" display="x5 = 2423. Off-peak non half hourly units (MWh)"/>
    <hyperlink ref="A482" location="'Multi'!B410" display="x6 = 2425. Off-peak non half hourly timeband use"/>
    <hyperlink ref="A491" location="'Multi'!B438" display="x1 = 2428. Aggregated half hourly pseudo timeband load coefficients"/>
    <hyperlink ref="A492" location="'Multi'!B485" display="x2 = 2432. Average non half hourly timeband use"/>
    <hyperlink ref="A501" location="'Multi'!B471" display="x1 = 2431. Average non half hourly tariff pseudo load coefficient"/>
    <hyperlink ref="A502" location="'Multi'!B495" display="x2 = 2433. Aggregated half hourly tariff pseudo load coefficient using average non half hourly unit mix"/>
    <hyperlink ref="A511" location="'Multi'!B327" display="x1 = 2416. Single rate non half hourly units (MWh)"/>
    <hyperlink ref="A512" location="'Multi'!B346" display="x2 = 2418. Single rate non half hourly tariff pseudo load coefficient"/>
    <hyperlink ref="A513" location="'Multi'!B355" display="x3 = 2419. Multi rate non half hourly units (MWh)"/>
    <hyperlink ref="A514" location="'Multi'!B383" display="x4 = 2422. Multi rate non half hourly tariff pseudo load coefficient"/>
    <hyperlink ref="A515" location="'Multi'!B392" display="x5 = 2423. Off-peak non half hourly units (MWh)"/>
    <hyperlink ref="A516" location="'Multi'!B420" display="x6 = 2426. Off-peak non half hourly tariff pseudo load coefficient"/>
    <hyperlink ref="A517" location="'Multi'!B429" display="x7 = 2427. Aggregated half hourly units (MWh)"/>
    <hyperlink ref="A518" location="'Multi'!B457" display="x8 = 2430. Aggregated half hourly tariff pseudo load coefficient"/>
    <hyperlink ref="A519" location="'Multi'!B505" display="x9 = 2434. Relative correction factor for aggregated half hourly tariff"/>
    <hyperlink ref="A528" location="'Multi'!B318" display="x1 = 2415. Single rate non half hourly pseudo timeband load coefficients"/>
    <hyperlink ref="A529" location="'Multi'!B522" display="x2 = 2435. Correction factor for non half hourly tariffs"/>
    <hyperlink ref="A538" location="'Multi'!B364" display="x1 = 2420. Multi rate non half hourly pseudo timeband load coefficients"/>
    <hyperlink ref="A539" location="'Multi'!B522" display="x2 = 2435. Correction factor for non half hourly tariffs"/>
    <hyperlink ref="A548" location="'Multi'!B401" display="x1 = 2424. Off-peak non half hourly pseudo timeband load coefficients"/>
    <hyperlink ref="A549" location="'Multi'!B522" display="x2 = 2435. Correction factor for non half hourly tariffs"/>
    <hyperlink ref="A558" location="'Multi'!B438" display="x1 = 2428. Aggregated half hourly pseudo timeband load coefficients"/>
    <hyperlink ref="A559" location="'Multi'!B522" display="x2 = 2435. Correction factor for non half hourly tariffs"/>
    <hyperlink ref="A560" location="'Multi'!B505" display="x3 = 2434. Relative correction factor for aggregated half hourly tariff"/>
    <hyperlink ref="A569" location="'Multi'!B532" display="x1 = 2436. Single rate non half hourly corrected pseudo timeband load coefficient"/>
    <hyperlink ref="A570" location="'Multi'!B542" display="x2 = 2437. Multi rate non half hourly corrected pseudo timeband load coefficient"/>
    <hyperlink ref="A571" location="'Multi'!B552" display="x3 = 2438. Off-peak non half hourly corrected pseudo timeband load coefficient"/>
    <hyperlink ref="A572" location="'Multi'!B563" display="x4 = 2439. Aggregated half hourly corrected pseudo timeband load coefficient"/>
    <hyperlink ref="A573" location="'Multi'!B291" display="x5 = 2414. Pseudo load coefficient by time band and network level"/>
    <hyperlink ref="A600" location="'Multi'!B576" display="x1 = 2440. Pseudo load coefficient by time band and network level (equalised)"/>
    <hyperlink ref="A601" location="'Multi'!B42" display="x2 = 2403. Split of rate 1 units between distribution time bands"/>
    <hyperlink ref="A628" location="'Multi'!B576" display="x1 = 2440. Pseudo load coefficient by time band and network level (equalised)"/>
    <hyperlink ref="A629" location="'Multi'!B87" display="x2 = 2405. Split of rate 2 units between distribution time bands"/>
    <hyperlink ref="A652" location="'Multi'!B576" display="x1 = 2440. Pseudo load coefficient by time band and network level (equalised)"/>
    <hyperlink ref="A653" location="'Multi'!B107" display="x2 = 2406. Split of rate 3 units between distribution time bands (default)"/>
    <hyperlink ref="A671" location="'Input'!B360" display="x1 = 1066. Typical annual hours by special distribution time band"/>
    <hyperlink ref="A672" location="'Input'!F59" display="x2 = 1010. Days in the charging year (in Financial and general assumptions)"/>
    <hyperlink ref="A673" location="'Multi'!B678" display="x3 = Total hours in the year according to special time band hours input data (in Adjust annual hours by special distribution time band to match days in year)"/>
    <hyperlink ref="A683" location="'Input'!B350" display="x1 = 1064. Average split of rate 1 units by special distribution time band"/>
    <hyperlink ref="A684" location="'Multi'!B691" display="x2 = Total split (in Normalisation of split of rate 1 units by special time band)"/>
    <hyperlink ref="A685" location="'Multi'!C678" display="x3 = 2444. Annual hours by special distribution time band (reconciled to days in year) (in Adjust annual hours by special distribution time band to match days in year)"/>
    <hyperlink ref="A686" location="'Input'!F59" display="x4 = 1010. Days in the charging year (in Financial and general assumptions)"/>
    <hyperlink ref="A699" location="'Multi'!C691" display="x1 = 2445. Normalised split of rate 1 units by special distribution time band (in Normalisation of split of rate 1 units by special time band)"/>
    <hyperlink ref="A722" location="'Multi'!B127" display="x1 = 2407. All units (MWh)"/>
    <hyperlink ref="A723" location="'Loads'!B333" display="x2 = 2305. Rate 1 units (MWh) (in Equivalent volume for each end user)"/>
    <hyperlink ref="A724" location="'Multi'!B703" display="x3 = 2446. Split of rate 1 units between special distribution time bands"/>
    <hyperlink ref="A725" location="'Multi'!C678" display="x4 = 2444. Annual hours by special distribution time band (reconciled to days in year) (in Adjust annual hours by special distribution time band to match days in year)"/>
    <hyperlink ref="A726" location="'Multi'!B732" display="x5 = Use of special distribution time bands by units in demand forecast for one-rate tariffs (in Calculation of implied special load coefficients for one-rate users)"/>
    <hyperlink ref="A727" location="'Input'!F59" display="x6 = 1010. Days in the charging year (in Financial and general assumptions)"/>
    <hyperlink ref="A740" location="'Multi'!B127" display="x1 = 2407. All units (MWh)"/>
    <hyperlink ref="A741" location="'Loads'!B333" display="x2 = 2305. Rate 1 units (MWh) (in Equivalent volume for each end user)"/>
    <hyperlink ref="A742" location="'Multi'!B703" display="x3 = 2446. Split of rate 1 units between special distribution time bands"/>
    <hyperlink ref="A743" location="'Loads'!C333" display="x4 = 2305. Rate 2 units (MWh) (in Equivalent volume for each end user)"/>
    <hyperlink ref="A744" location="'Multi'!B712" display="x5 = 2447. Split of rate 2 units between special distribution time bands (default)"/>
    <hyperlink ref="A745" location="'Loads'!D333" display="x6 = 2305. Rate 3 units (MWh) (in Equivalent volume for each end user)"/>
    <hyperlink ref="A746" location="'Multi'!B717" display="x7 = 2448. Split of rate 3 units between special distribution time bands (default)"/>
    <hyperlink ref="A747" location="'Multi'!C678" display="x8 = 2444. Annual hours by special distribution time band (reconciled to days in year) (in Adjust annual hours by special distribution time band to match days in year)"/>
    <hyperlink ref="A748" location="'Multi'!B754" display="x9 = Use of special distribution time bands by units in demand forecast for three-rate tariffs (in Calculation of implied special load coefficients for three-rate users)"/>
    <hyperlink ref="A749" location="'Input'!F59" display="x10 = 1010. Days in the charging year (in Financial and general assumptions)"/>
    <hyperlink ref="A759" location="'Multi'!E732" display="x1 = 2449. Peak band special load coefficient for one-rate tariffs (in Calculation of implied special load coefficients for one-rate users)"/>
    <hyperlink ref="A760" location="'Multi'!E754" display="x2 = 2450. Peak band special load coefficient for three-rate tariffs (in Calculation of implied special load coefficients for three-rate users)"/>
    <hyperlink ref="A761" location="'Multi'!B768" display="x3 = Peak band special load coefficient (in Estimated contributions to peak demand)"/>
    <hyperlink ref="A762" location="'Multi'!B127" display="x4 = 2407. All units (MWh)"/>
    <hyperlink ref="A763" location="'Input'!F59" display="x5 = 1010. Days in the charging year (in Financial and general assumptions)"/>
    <hyperlink ref="A764" location="'Loads'!B45" display="x6 = 2302. Load coefficient"/>
    <hyperlink ref="A777" location="'Multi'!C768" display="x1 = 2451. Contribution to peak band kW (in Estimated contributions to peak demand)"/>
    <hyperlink ref="A778" location="'Multi'!D768" display="x2 = 2451. Contribution to system-peak-time kW (in Estimated contributions to peak demand)"/>
    <hyperlink ref="A786" location="'Multi'!C264" display="x1 = 2412. Normalised peaking probabilities (in Normalisation of peaking probabilities)"/>
    <hyperlink ref="A787" location="'Input'!E374" display="x2 = 1069. Black peaking probabilities (in Peaking probabilities by network level)"/>
    <hyperlink ref="A788" location="'Multi'!C796" display="x3 = Amber peaking probabilities (in Calculation of special peaking probabilities)"/>
    <hyperlink ref="A789" location="'Multi'!B796" display="x4 = Red peaking probabilities (in Calculation of special peaking probabilities)"/>
    <hyperlink ref="A790" location="'Multi'!B264" display="x5 = 2412. Total probability (should be 100%) (in Normalisation of peaking probabilities)"/>
    <hyperlink ref="A791" location="'Multi'!E796" display="x6 = Yellow peaking probabilities (in Calculation of special peaking probabilities)"/>
    <hyperlink ref="A792" location="'Multi'!D796" display="x7 = Green peaking probabilities (in Calculation of special peaking probabilities)"/>
    <hyperlink ref="A809" location="'Multi'!D796" display="x1 = 2453. Green peaking probabilities (in Calculation of special peaking probabilities)"/>
    <hyperlink ref="A810" location="'Multi'!E796" display="x2 = 2453. Yellow peaking probabilities (in Calculation of special peaking probabilities)"/>
    <hyperlink ref="A811" location="'Multi'!F796" display="x3 = 2453. Black peaking probabilities (in Calculation of special peaking probabilities)"/>
    <hyperlink ref="A827" location="'Multi'!B814" display="x1 = 2454. Special peaking probabilities by network level"/>
    <hyperlink ref="A835" location="'Multi'!C678" display="x1 = 2444. Annual hours by special distribution time band (reconciled to days in year) (in Adjust annual hours by special distribution time band to match days in year)"/>
    <hyperlink ref="A836" location="'Multi'!B781" display="x2 = 2452. Load coefficient correction factor for the group"/>
    <hyperlink ref="A837" location="'Multi'!B830" display="x3 = 2455. Special peaking probabilities by network level (reshaped)"/>
    <hyperlink ref="A838" location="'Input'!F59" display="x4 = 1010. Days in the charging year (in Financial and general assumptions)"/>
    <hyperlink ref="A846" location="'Multi'!B841" display="x1 = 2456. Pseudo load coefficient by special time band and network level"/>
    <hyperlink ref="A847" location="'Multi'!B703" display="x2 = 2446. Split of rate 1 units between special distribution time bands"/>
    <hyperlink ref="A859" location="'Multi'!B841" display="x1 = 2456. Pseudo load coefficient by special time band and network level"/>
    <hyperlink ref="A860" location="'Multi'!B712" display="x2 = 2447. Split of rate 2 units between special distribution time bands (default)"/>
    <hyperlink ref="A868" location="'Multi'!B841" display="x1 = 2456. Pseudo load coefficient by special time band and network level"/>
    <hyperlink ref="A869" location="'Multi'!B717" display="x2 = 2448. Split of rate 3 units between special distribution time bands (default)"/>
    <hyperlink ref="A877" location="'Multi'!B604" display="x1 = 2441. Unit rate 1 pseudo load coefficient by network level"/>
    <hyperlink ref="A878" location="'Multi'!B850" display="x2 = 2457. Unit rate 1 pseudo load coefficient by network level (special)"/>
    <hyperlink ref="A910" location="'Multi'!B632" display="x1 = 2442. Unit rate 2 pseudo load coefficient by network level"/>
    <hyperlink ref="A911" location="'Multi'!B863" display="x2 = 2458. Unit rate 2 pseudo load coefficient by network level (special)"/>
    <hyperlink ref="A935" location="'Multi'!B656" display="x1 = 2443. Unit rate 3 pseudo load coefficient by network level"/>
    <hyperlink ref="A936" location="'Multi'!B872" display="x2 = 2459. Unit rate 3 pseudo load coefficient by network level (special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1" ht="21" customHeight="1">
      <c r="A1" s="1" t="str">
        <f>"Forecast simultaneous maximum load"&amp;" for "&amp;'Input'!B7&amp;" in "&amp;'Input'!C7&amp;" ("&amp;'Input'!D7&amp;")"</f>
        <v>Not calculated: open in spreadsheet app and allow calculations</v>
      </c>
    </row>
    <row r="3" spans="1:11" ht="21" customHeight="1">
      <c r="A3" s="1" t="s">
        <v>830</v>
      </c>
    </row>
    <row r="4" spans="1:11">
      <c r="A4" s="3" t="s">
        <v>383</v>
      </c>
    </row>
    <row r="5" spans="1:11">
      <c r="A5" s="33" t="s">
        <v>604</v>
      </c>
    </row>
    <row r="6" spans="1:11">
      <c r="A6" s="33" t="s">
        <v>831</v>
      </c>
    </row>
    <row r="7" spans="1:11">
      <c r="A7" s="33" t="s">
        <v>832</v>
      </c>
    </row>
    <row r="8" spans="1:11">
      <c r="A8" s="33" t="s">
        <v>588</v>
      </c>
    </row>
    <row r="9" spans="1:11">
      <c r="A9" s="3" t="s">
        <v>833</v>
      </c>
    </row>
    <row r="11" spans="1:11">
      <c r="B11" s="15" t="s">
        <v>153</v>
      </c>
      <c r="C11" s="15" t="s">
        <v>154</v>
      </c>
      <c r="D11" s="15" t="s">
        <v>155</v>
      </c>
      <c r="E11" s="15" t="s">
        <v>156</v>
      </c>
      <c r="F11" s="15" t="s">
        <v>157</v>
      </c>
      <c r="G11" s="15" t="s">
        <v>162</v>
      </c>
      <c r="H11" s="15" t="s">
        <v>158</v>
      </c>
      <c r="I11" s="15" t="s">
        <v>159</v>
      </c>
      <c r="J11" s="15" t="s">
        <v>160</v>
      </c>
    </row>
    <row r="12" spans="1:11">
      <c r="A12" s="4" t="s">
        <v>185</v>
      </c>
      <c r="B12" s="43">
        <f>('Loads'!$B$334*'Multi'!B$882)*'LAFs'!B$261/(24*'Input'!$F$60)*1000</f>
        <v>0</v>
      </c>
      <c r="C12" s="43">
        <f>('Loads'!$B$334*'Multi'!C$882)*'LAFs'!C$261/(24*'Input'!$F$60)*1000</f>
        <v>0</v>
      </c>
      <c r="D12" s="43">
        <f>('Loads'!$B$334*'Multi'!D$882)*'LAFs'!D$261/(24*'Input'!$F$60)*1000</f>
        <v>0</v>
      </c>
      <c r="E12" s="43">
        <f>('Loads'!$B$334*'Multi'!E$882)*'LAFs'!E$261/(24*'Input'!$F$60)*1000</f>
        <v>0</v>
      </c>
      <c r="F12" s="43">
        <f>('Loads'!$B$334*'Multi'!F$882)*'LAFs'!F$261/(24*'Input'!$F$60)*1000</f>
        <v>0</v>
      </c>
      <c r="G12" s="43">
        <f>('Loads'!$B$334*'Multi'!G$882)*'LAFs'!G$261/(24*'Input'!$F$60)*1000</f>
        <v>0</v>
      </c>
      <c r="H12" s="43">
        <f>('Loads'!$B$334*'Multi'!H$882)*'LAFs'!H$261/(24*'Input'!$F$60)*1000</f>
        <v>0</v>
      </c>
      <c r="I12" s="43">
        <f>('Loads'!$B$334*'Multi'!I$882)*'LAFs'!I$261/(24*'Input'!$F$60)*1000</f>
        <v>0</v>
      </c>
      <c r="J12" s="43">
        <f>('Loads'!$B$334*'Multi'!J$882)*'LAFs'!J$261/(24*'Input'!$F$60)*1000</f>
        <v>0</v>
      </c>
      <c r="K12" s="17"/>
    </row>
    <row r="13" spans="1:11">
      <c r="A13" s="4" t="s">
        <v>231</v>
      </c>
      <c r="B13" s="43">
        <f>('Loads'!$B$336*'Multi'!B$884)*'LAFs'!B$263/(24*'Input'!$F$60)*1000</f>
        <v>0</v>
      </c>
      <c r="C13" s="43">
        <f>('Loads'!$B$336*'Multi'!C$884)*'LAFs'!C$263/(24*'Input'!$F$60)*1000</f>
        <v>0</v>
      </c>
      <c r="D13" s="43">
        <f>('Loads'!$B$336*'Multi'!D$884)*'LAFs'!D$263/(24*'Input'!$F$60)*1000</f>
        <v>0</v>
      </c>
      <c r="E13" s="43">
        <f>('Loads'!$B$336*'Multi'!E$884)*'LAFs'!E$263/(24*'Input'!$F$60)*1000</f>
        <v>0</v>
      </c>
      <c r="F13" s="43">
        <f>('Loads'!$B$336*'Multi'!F$884)*'LAFs'!F$263/(24*'Input'!$F$60)*1000</f>
        <v>0</v>
      </c>
      <c r="G13" s="43">
        <f>('Loads'!$B$336*'Multi'!G$884)*'LAFs'!G$263/(24*'Input'!$F$60)*1000</f>
        <v>0</v>
      </c>
      <c r="H13" s="43">
        <f>('Loads'!$B$336*'Multi'!H$884)*'LAFs'!H$263/(24*'Input'!$F$60)*1000</f>
        <v>0</v>
      </c>
      <c r="I13" s="43">
        <f>('Loads'!$B$336*'Multi'!I$884)*'LAFs'!I$263/(24*'Input'!$F$60)*1000</f>
        <v>0</v>
      </c>
      <c r="J13" s="43">
        <f>('Loads'!$B$336*'Multi'!J$884)*'LAFs'!J$263/(24*'Input'!$F$60)*1000</f>
        <v>0</v>
      </c>
      <c r="K13" s="17"/>
    </row>
    <row r="14" spans="1:11">
      <c r="A14" s="4" t="s">
        <v>187</v>
      </c>
      <c r="B14" s="43">
        <f>('Loads'!$B$337*'Multi'!B$885)*'LAFs'!B$264/(24*'Input'!$F$60)*1000</f>
        <v>0</v>
      </c>
      <c r="C14" s="43">
        <f>('Loads'!$B$337*'Multi'!C$885)*'LAFs'!C$264/(24*'Input'!$F$60)*1000</f>
        <v>0</v>
      </c>
      <c r="D14" s="43">
        <f>('Loads'!$B$337*'Multi'!D$885)*'LAFs'!D$264/(24*'Input'!$F$60)*1000</f>
        <v>0</v>
      </c>
      <c r="E14" s="43">
        <f>('Loads'!$B$337*'Multi'!E$885)*'LAFs'!E$264/(24*'Input'!$F$60)*1000</f>
        <v>0</v>
      </c>
      <c r="F14" s="43">
        <f>('Loads'!$B$337*'Multi'!F$885)*'LAFs'!F$264/(24*'Input'!$F$60)*1000</f>
        <v>0</v>
      </c>
      <c r="G14" s="43">
        <f>('Loads'!$B$337*'Multi'!G$885)*'LAFs'!G$264/(24*'Input'!$F$60)*1000</f>
        <v>0</v>
      </c>
      <c r="H14" s="43">
        <f>('Loads'!$B$337*'Multi'!H$885)*'LAFs'!H$264/(24*'Input'!$F$60)*1000</f>
        <v>0</v>
      </c>
      <c r="I14" s="43">
        <f>('Loads'!$B$337*'Multi'!I$885)*'LAFs'!I$264/(24*'Input'!$F$60)*1000</f>
        <v>0</v>
      </c>
      <c r="J14" s="43">
        <f>('Loads'!$B$337*'Multi'!J$885)*'LAFs'!J$264/(24*'Input'!$F$60)*1000</f>
        <v>0</v>
      </c>
      <c r="K14" s="17"/>
    </row>
    <row r="15" spans="1:11">
      <c r="A15" s="4" t="s">
        <v>232</v>
      </c>
      <c r="B15" s="43">
        <f>('Loads'!$B$339*'Multi'!B$887)*'LAFs'!B$266/(24*'Input'!$F$60)*1000</f>
        <v>0</v>
      </c>
      <c r="C15" s="43">
        <f>('Loads'!$B$339*'Multi'!C$887)*'LAFs'!C$266/(24*'Input'!$F$60)*1000</f>
        <v>0</v>
      </c>
      <c r="D15" s="43">
        <f>('Loads'!$B$339*'Multi'!D$887)*'LAFs'!D$266/(24*'Input'!$F$60)*1000</f>
        <v>0</v>
      </c>
      <c r="E15" s="43">
        <f>('Loads'!$B$339*'Multi'!E$887)*'LAFs'!E$266/(24*'Input'!$F$60)*1000</f>
        <v>0</v>
      </c>
      <c r="F15" s="43">
        <f>('Loads'!$B$339*'Multi'!F$887)*'LAFs'!F$266/(24*'Input'!$F$60)*1000</f>
        <v>0</v>
      </c>
      <c r="G15" s="43">
        <f>('Loads'!$B$339*'Multi'!G$887)*'LAFs'!G$266/(24*'Input'!$F$60)*1000</f>
        <v>0</v>
      </c>
      <c r="H15" s="43">
        <f>('Loads'!$B$339*'Multi'!H$887)*'LAFs'!H$266/(24*'Input'!$F$60)*1000</f>
        <v>0</v>
      </c>
      <c r="I15" s="43">
        <f>('Loads'!$B$339*'Multi'!I$887)*'LAFs'!I$266/(24*'Input'!$F$60)*1000</f>
        <v>0</v>
      </c>
      <c r="J15" s="43">
        <f>('Loads'!$B$339*'Multi'!J$887)*'LAFs'!J$266/(24*'Input'!$F$60)*1000</f>
        <v>0</v>
      </c>
      <c r="K15" s="17"/>
    </row>
    <row r="16" spans="1:11">
      <c r="A16" s="4" t="s">
        <v>233</v>
      </c>
      <c r="B16" s="43">
        <f>('Loads'!$B$348*'Multi'!B$896)*'LAFs'!B$275/(24*'Input'!$F$60)*1000</f>
        <v>0</v>
      </c>
      <c r="C16" s="43">
        <f>('Loads'!$B$348*'Multi'!C$896)*'LAFs'!C$275/(24*'Input'!$F$60)*1000</f>
        <v>0</v>
      </c>
      <c r="D16" s="43">
        <f>('Loads'!$B$348*'Multi'!D$896)*'LAFs'!D$275/(24*'Input'!$F$60)*1000</f>
        <v>0</v>
      </c>
      <c r="E16" s="43">
        <f>('Loads'!$B$348*'Multi'!E$896)*'LAFs'!E$275/(24*'Input'!$F$60)*1000</f>
        <v>0</v>
      </c>
      <c r="F16" s="43">
        <f>('Loads'!$B$348*'Multi'!F$896)*'LAFs'!F$275/(24*'Input'!$F$60)*1000</f>
        <v>0</v>
      </c>
      <c r="G16" s="43">
        <f>('Loads'!$B$348*'Multi'!G$896)*'LAFs'!G$275/(24*'Input'!$F$60)*1000</f>
        <v>0</v>
      </c>
      <c r="H16" s="43">
        <f>('Loads'!$B$348*'Multi'!H$896)*'LAFs'!H$275/(24*'Input'!$F$60)*1000</f>
        <v>0</v>
      </c>
      <c r="I16" s="43">
        <f>('Loads'!$B$348*'Multi'!I$896)*'LAFs'!I$275/(24*'Input'!$F$60)*1000</f>
        <v>0</v>
      </c>
      <c r="J16" s="43">
        <f>('Loads'!$B$348*'Multi'!J$896)*'LAFs'!J$275/(24*'Input'!$F$60)*1000</f>
        <v>0</v>
      </c>
      <c r="K16" s="17"/>
    </row>
    <row r="17" spans="1:11">
      <c r="A17" s="4" t="s">
        <v>234</v>
      </c>
      <c r="B17" s="43">
        <f>('Loads'!$B$349*'Multi'!B$897)*'LAFs'!B$276/(24*'Input'!$F$60)*1000</f>
        <v>0</v>
      </c>
      <c r="C17" s="43">
        <f>('Loads'!$B$349*'Multi'!C$897)*'LAFs'!C$276/(24*'Input'!$F$60)*1000</f>
        <v>0</v>
      </c>
      <c r="D17" s="43">
        <f>('Loads'!$B$349*'Multi'!D$897)*'LAFs'!D$276/(24*'Input'!$F$60)*1000</f>
        <v>0</v>
      </c>
      <c r="E17" s="43">
        <f>('Loads'!$B$349*'Multi'!E$897)*'LAFs'!E$276/(24*'Input'!$F$60)*1000</f>
        <v>0</v>
      </c>
      <c r="F17" s="43">
        <f>('Loads'!$B$349*'Multi'!F$897)*'LAFs'!F$276/(24*'Input'!$F$60)*1000</f>
        <v>0</v>
      </c>
      <c r="G17" s="43">
        <f>('Loads'!$B$349*'Multi'!G$897)*'LAFs'!G$276/(24*'Input'!$F$60)*1000</f>
        <v>0</v>
      </c>
      <c r="H17" s="43">
        <f>('Loads'!$B$349*'Multi'!H$897)*'LAFs'!H$276/(24*'Input'!$F$60)*1000</f>
        <v>0</v>
      </c>
      <c r="I17" s="43">
        <f>('Loads'!$B$349*'Multi'!I$897)*'LAFs'!I$276/(24*'Input'!$F$60)*1000</f>
        <v>0</v>
      </c>
      <c r="J17" s="43">
        <f>('Loads'!$B$349*'Multi'!J$897)*'LAFs'!J$276/(24*'Input'!$F$60)*1000</f>
        <v>0</v>
      </c>
      <c r="K17" s="17"/>
    </row>
    <row r="18" spans="1:11">
      <c r="A18" s="4" t="s">
        <v>235</v>
      </c>
      <c r="B18" s="43">
        <f>('Loads'!$B$350*'Multi'!B$898)*'LAFs'!B$277/(24*'Input'!$F$60)*1000</f>
        <v>0</v>
      </c>
      <c r="C18" s="43">
        <f>('Loads'!$B$350*'Multi'!C$898)*'LAFs'!C$277/(24*'Input'!$F$60)*1000</f>
        <v>0</v>
      </c>
      <c r="D18" s="43">
        <f>('Loads'!$B$350*'Multi'!D$898)*'LAFs'!D$277/(24*'Input'!$F$60)*1000</f>
        <v>0</v>
      </c>
      <c r="E18" s="43">
        <f>('Loads'!$B$350*'Multi'!E$898)*'LAFs'!E$277/(24*'Input'!$F$60)*1000</f>
        <v>0</v>
      </c>
      <c r="F18" s="43">
        <f>('Loads'!$B$350*'Multi'!F$898)*'LAFs'!F$277/(24*'Input'!$F$60)*1000</f>
        <v>0</v>
      </c>
      <c r="G18" s="43">
        <f>('Loads'!$B$350*'Multi'!G$898)*'LAFs'!G$277/(24*'Input'!$F$60)*1000</f>
        <v>0</v>
      </c>
      <c r="H18" s="43">
        <f>('Loads'!$B$350*'Multi'!H$898)*'LAFs'!H$277/(24*'Input'!$F$60)*1000</f>
        <v>0</v>
      </c>
      <c r="I18" s="43">
        <f>('Loads'!$B$350*'Multi'!I$898)*'LAFs'!I$277/(24*'Input'!$F$60)*1000</f>
        <v>0</v>
      </c>
      <c r="J18" s="43">
        <f>('Loads'!$B$350*'Multi'!J$898)*'LAFs'!J$277/(24*'Input'!$F$60)*1000</f>
        <v>0</v>
      </c>
      <c r="K18" s="17"/>
    </row>
    <row r="19" spans="1:11">
      <c r="A19" s="4" t="s">
        <v>236</v>
      </c>
      <c r="B19" s="43">
        <f>('Loads'!$B$351*'Multi'!B$899)*'LAFs'!B$278/(24*'Input'!$F$60)*1000</f>
        <v>0</v>
      </c>
      <c r="C19" s="43">
        <f>('Loads'!$B$351*'Multi'!C$899)*'LAFs'!C$278/(24*'Input'!$F$60)*1000</f>
        <v>0</v>
      </c>
      <c r="D19" s="43">
        <f>('Loads'!$B$351*'Multi'!D$899)*'LAFs'!D$278/(24*'Input'!$F$60)*1000</f>
        <v>0</v>
      </c>
      <c r="E19" s="43">
        <f>('Loads'!$B$351*'Multi'!E$899)*'LAFs'!E$278/(24*'Input'!$F$60)*1000</f>
        <v>0</v>
      </c>
      <c r="F19" s="43">
        <f>('Loads'!$B$351*'Multi'!F$899)*'LAFs'!F$278/(24*'Input'!$F$60)*1000</f>
        <v>0</v>
      </c>
      <c r="G19" s="43">
        <f>('Loads'!$B$351*'Multi'!G$899)*'LAFs'!G$278/(24*'Input'!$F$60)*1000</f>
        <v>0</v>
      </c>
      <c r="H19" s="43">
        <f>('Loads'!$B$351*'Multi'!H$899)*'LAFs'!H$278/(24*'Input'!$F$60)*1000</f>
        <v>0</v>
      </c>
      <c r="I19" s="43">
        <f>('Loads'!$B$351*'Multi'!I$899)*'LAFs'!I$278/(24*'Input'!$F$60)*1000</f>
        <v>0</v>
      </c>
      <c r="J19" s="43">
        <f>('Loads'!$B$351*'Multi'!J$899)*'LAFs'!J$278/(24*'Input'!$F$60)*1000</f>
        <v>0</v>
      </c>
      <c r="K19" s="17"/>
    </row>
    <row r="21" spans="1:11" ht="21" customHeight="1">
      <c r="A21" s="1" t="s">
        <v>834</v>
      </c>
    </row>
    <row r="22" spans="1:11">
      <c r="A22" s="3" t="s">
        <v>383</v>
      </c>
    </row>
    <row r="23" spans="1:11">
      <c r="A23" s="33" t="s">
        <v>604</v>
      </c>
    </row>
    <row r="24" spans="1:11">
      <c r="A24" s="33" t="s">
        <v>831</v>
      </c>
    </row>
    <row r="25" spans="1:11">
      <c r="A25" s="33" t="s">
        <v>835</v>
      </c>
    </row>
    <row r="26" spans="1:11">
      <c r="A26" s="33" t="s">
        <v>836</v>
      </c>
    </row>
    <row r="27" spans="1:11">
      <c r="A27" s="33" t="s">
        <v>837</v>
      </c>
    </row>
    <row r="28" spans="1:11">
      <c r="A28" s="33" t="s">
        <v>615</v>
      </c>
    </row>
    <row r="29" spans="1:11">
      <c r="A29" s="3" t="s">
        <v>838</v>
      </c>
    </row>
    <row r="31" spans="1:11">
      <c r="B31" s="15" t="s">
        <v>153</v>
      </c>
      <c r="C31" s="15" t="s">
        <v>154</v>
      </c>
      <c r="D31" s="15" t="s">
        <v>155</v>
      </c>
      <c r="E31" s="15" t="s">
        <v>156</v>
      </c>
      <c r="F31" s="15" t="s">
        <v>157</v>
      </c>
      <c r="G31" s="15" t="s">
        <v>162</v>
      </c>
      <c r="H31" s="15" t="s">
        <v>158</v>
      </c>
      <c r="I31" s="15" t="s">
        <v>159</v>
      </c>
      <c r="J31" s="15" t="s">
        <v>160</v>
      </c>
    </row>
    <row r="32" spans="1:11">
      <c r="A32" s="4" t="s">
        <v>186</v>
      </c>
      <c r="B32" s="43">
        <f>('Loads'!$B$335*'Multi'!B$883+'Loads'!$C$335*'Multi'!B$915)*'LAFs'!B$262/(24*'Input'!$F$60)*1000</f>
        <v>0</v>
      </c>
      <c r="C32" s="43">
        <f>('Loads'!$B$335*'Multi'!C$883+'Loads'!$C$335*'Multi'!C$915)*'LAFs'!C$262/(24*'Input'!$F$60)*1000</f>
        <v>0</v>
      </c>
      <c r="D32" s="43">
        <f>('Loads'!$B$335*'Multi'!D$883+'Loads'!$C$335*'Multi'!D$915)*'LAFs'!D$262/(24*'Input'!$F$60)*1000</f>
        <v>0</v>
      </c>
      <c r="E32" s="43">
        <f>('Loads'!$B$335*'Multi'!E$883+'Loads'!$C$335*'Multi'!E$915)*'LAFs'!E$262/(24*'Input'!$F$60)*1000</f>
        <v>0</v>
      </c>
      <c r="F32" s="43">
        <f>('Loads'!$B$335*'Multi'!F$883+'Loads'!$C$335*'Multi'!F$915)*'LAFs'!F$262/(24*'Input'!$F$60)*1000</f>
        <v>0</v>
      </c>
      <c r="G32" s="43">
        <f>('Loads'!$B$335*'Multi'!G$883+'Loads'!$C$335*'Multi'!G$915)*'LAFs'!G$262/(24*'Input'!$F$60)*1000</f>
        <v>0</v>
      </c>
      <c r="H32" s="43">
        <f>('Loads'!$B$335*'Multi'!H$883+'Loads'!$C$335*'Multi'!H$915)*'LAFs'!H$262/(24*'Input'!$F$60)*1000</f>
        <v>0</v>
      </c>
      <c r="I32" s="43">
        <f>('Loads'!$B$335*'Multi'!I$883+'Loads'!$C$335*'Multi'!I$915)*'LAFs'!I$262/(24*'Input'!$F$60)*1000</f>
        <v>0</v>
      </c>
      <c r="J32" s="43">
        <f>('Loads'!$B$335*'Multi'!J$883+'Loads'!$C$335*'Multi'!J$915)*'LAFs'!J$262/(24*'Input'!$F$60)*1000</f>
        <v>0</v>
      </c>
      <c r="K32" s="17"/>
    </row>
    <row r="33" spans="1:11">
      <c r="A33" s="4" t="s">
        <v>188</v>
      </c>
      <c r="B33" s="43">
        <f>('Loads'!$B$338*'Multi'!B$886+'Loads'!$C$338*'Multi'!B$916)*'LAFs'!B$265/(24*'Input'!$F$60)*1000</f>
        <v>0</v>
      </c>
      <c r="C33" s="43">
        <f>('Loads'!$B$338*'Multi'!C$886+'Loads'!$C$338*'Multi'!C$916)*'LAFs'!C$265/(24*'Input'!$F$60)*1000</f>
        <v>0</v>
      </c>
      <c r="D33" s="43">
        <f>('Loads'!$B$338*'Multi'!D$886+'Loads'!$C$338*'Multi'!D$916)*'LAFs'!D$265/(24*'Input'!$F$60)*1000</f>
        <v>0</v>
      </c>
      <c r="E33" s="43">
        <f>('Loads'!$B$338*'Multi'!E$886+'Loads'!$C$338*'Multi'!E$916)*'LAFs'!E$265/(24*'Input'!$F$60)*1000</f>
        <v>0</v>
      </c>
      <c r="F33" s="43">
        <f>('Loads'!$B$338*'Multi'!F$886+'Loads'!$C$338*'Multi'!F$916)*'LAFs'!F$265/(24*'Input'!$F$60)*1000</f>
        <v>0</v>
      </c>
      <c r="G33" s="43">
        <f>('Loads'!$B$338*'Multi'!G$886+'Loads'!$C$338*'Multi'!G$916)*'LAFs'!G$265/(24*'Input'!$F$60)*1000</f>
        <v>0</v>
      </c>
      <c r="H33" s="43">
        <f>('Loads'!$B$338*'Multi'!H$886+'Loads'!$C$338*'Multi'!H$916)*'LAFs'!H$265/(24*'Input'!$F$60)*1000</f>
        <v>0</v>
      </c>
      <c r="I33" s="43">
        <f>('Loads'!$B$338*'Multi'!I$886+'Loads'!$C$338*'Multi'!I$916)*'LAFs'!I$265/(24*'Input'!$F$60)*1000</f>
        <v>0</v>
      </c>
      <c r="J33" s="43">
        <f>('Loads'!$B$338*'Multi'!J$886+'Loads'!$C$338*'Multi'!J$916)*'LAFs'!J$265/(24*'Input'!$F$60)*1000</f>
        <v>0</v>
      </c>
      <c r="K33" s="17"/>
    </row>
    <row r="34" spans="1:11">
      <c r="A34" s="4" t="s">
        <v>189</v>
      </c>
      <c r="B34" s="43">
        <f>('Loads'!$B$340*'Multi'!B$888+'Loads'!$C$340*'Multi'!B$917)*'LAFs'!B$267/(24*'Input'!$F$60)*1000</f>
        <v>0</v>
      </c>
      <c r="C34" s="43">
        <f>('Loads'!$B$340*'Multi'!C$888+'Loads'!$C$340*'Multi'!C$917)*'LAFs'!C$267/(24*'Input'!$F$60)*1000</f>
        <v>0</v>
      </c>
      <c r="D34" s="43">
        <f>('Loads'!$B$340*'Multi'!D$888+'Loads'!$C$340*'Multi'!D$917)*'LAFs'!D$267/(24*'Input'!$F$60)*1000</f>
        <v>0</v>
      </c>
      <c r="E34" s="43">
        <f>('Loads'!$B$340*'Multi'!E$888+'Loads'!$C$340*'Multi'!E$917)*'LAFs'!E$267/(24*'Input'!$F$60)*1000</f>
        <v>0</v>
      </c>
      <c r="F34" s="43">
        <f>('Loads'!$B$340*'Multi'!F$888+'Loads'!$C$340*'Multi'!F$917)*'LAFs'!F$267/(24*'Input'!$F$60)*1000</f>
        <v>0</v>
      </c>
      <c r="G34" s="43">
        <f>('Loads'!$B$340*'Multi'!G$888+'Loads'!$C$340*'Multi'!G$917)*'LAFs'!G$267/(24*'Input'!$F$60)*1000</f>
        <v>0</v>
      </c>
      <c r="H34" s="43">
        <f>('Loads'!$B$340*'Multi'!H$888+'Loads'!$C$340*'Multi'!H$917)*'LAFs'!H$267/(24*'Input'!$F$60)*1000</f>
        <v>0</v>
      </c>
      <c r="I34" s="43">
        <f>('Loads'!$B$340*'Multi'!I$888+'Loads'!$C$340*'Multi'!I$917)*'LAFs'!I$267/(24*'Input'!$F$60)*1000</f>
        <v>0</v>
      </c>
      <c r="J34" s="43">
        <f>('Loads'!$B$340*'Multi'!J$888+'Loads'!$C$340*'Multi'!J$917)*'LAFs'!J$267/(24*'Input'!$F$60)*1000</f>
        <v>0</v>
      </c>
      <c r="K34" s="17"/>
    </row>
    <row r="35" spans="1:11">
      <c r="A35" s="4" t="s">
        <v>190</v>
      </c>
      <c r="B35" s="43">
        <f>('Loads'!$B$341*'Multi'!B$889+'Loads'!$C$341*'Multi'!B$918)*'LAFs'!B$268/(24*'Input'!$F$60)*1000</f>
        <v>0</v>
      </c>
      <c r="C35" s="43">
        <f>('Loads'!$B$341*'Multi'!C$889+'Loads'!$C$341*'Multi'!C$918)*'LAFs'!C$268/(24*'Input'!$F$60)*1000</f>
        <v>0</v>
      </c>
      <c r="D35" s="43">
        <f>('Loads'!$B$341*'Multi'!D$889+'Loads'!$C$341*'Multi'!D$918)*'LAFs'!D$268/(24*'Input'!$F$60)*1000</f>
        <v>0</v>
      </c>
      <c r="E35" s="43">
        <f>('Loads'!$B$341*'Multi'!E$889+'Loads'!$C$341*'Multi'!E$918)*'LAFs'!E$268/(24*'Input'!$F$60)*1000</f>
        <v>0</v>
      </c>
      <c r="F35" s="43">
        <f>('Loads'!$B$341*'Multi'!F$889+'Loads'!$C$341*'Multi'!F$918)*'LAFs'!F$268/(24*'Input'!$F$60)*1000</f>
        <v>0</v>
      </c>
      <c r="G35" s="43">
        <f>('Loads'!$B$341*'Multi'!G$889+'Loads'!$C$341*'Multi'!G$918)*'LAFs'!G$268/(24*'Input'!$F$60)*1000</f>
        <v>0</v>
      </c>
      <c r="H35" s="43">
        <f>('Loads'!$B$341*'Multi'!H$889+'Loads'!$C$341*'Multi'!H$918)*'LAFs'!H$268/(24*'Input'!$F$60)*1000</f>
        <v>0</v>
      </c>
      <c r="I35" s="43">
        <f>('Loads'!$B$341*'Multi'!I$889+'Loads'!$C$341*'Multi'!I$918)*'LAFs'!I$268/(24*'Input'!$F$60)*1000</f>
        <v>0</v>
      </c>
      <c r="J35" s="43">
        <f>('Loads'!$B$341*'Multi'!J$889+'Loads'!$C$341*'Multi'!J$918)*'LAFs'!J$268/(24*'Input'!$F$60)*1000</f>
        <v>0</v>
      </c>
      <c r="K35" s="17"/>
    </row>
    <row r="36" spans="1:11">
      <c r="A36" s="4" t="s">
        <v>210</v>
      </c>
      <c r="B36" s="43">
        <f>('Loads'!$B$342*'Multi'!B$890+'Loads'!$C$342*'Multi'!B$919)*'LAFs'!B$269/(24*'Input'!$F$60)*1000</f>
        <v>0</v>
      </c>
      <c r="C36" s="43">
        <f>('Loads'!$B$342*'Multi'!C$890+'Loads'!$C$342*'Multi'!C$919)*'LAFs'!C$269/(24*'Input'!$F$60)*1000</f>
        <v>0</v>
      </c>
      <c r="D36" s="43">
        <f>('Loads'!$B$342*'Multi'!D$890+'Loads'!$C$342*'Multi'!D$919)*'LAFs'!D$269/(24*'Input'!$F$60)*1000</f>
        <v>0</v>
      </c>
      <c r="E36" s="43">
        <f>('Loads'!$B$342*'Multi'!E$890+'Loads'!$C$342*'Multi'!E$919)*'LAFs'!E$269/(24*'Input'!$F$60)*1000</f>
        <v>0</v>
      </c>
      <c r="F36" s="43">
        <f>('Loads'!$B$342*'Multi'!F$890+'Loads'!$C$342*'Multi'!F$919)*'LAFs'!F$269/(24*'Input'!$F$60)*1000</f>
        <v>0</v>
      </c>
      <c r="G36" s="43">
        <f>('Loads'!$B$342*'Multi'!G$890+'Loads'!$C$342*'Multi'!G$919)*'LAFs'!G$269/(24*'Input'!$F$60)*1000</f>
        <v>0</v>
      </c>
      <c r="H36" s="43">
        <f>('Loads'!$B$342*'Multi'!H$890+'Loads'!$C$342*'Multi'!H$919)*'LAFs'!H$269/(24*'Input'!$F$60)*1000</f>
        <v>0</v>
      </c>
      <c r="I36" s="43">
        <f>('Loads'!$B$342*'Multi'!I$890+'Loads'!$C$342*'Multi'!I$919)*'LAFs'!I$269/(24*'Input'!$F$60)*1000</f>
        <v>0</v>
      </c>
      <c r="J36" s="43">
        <f>('Loads'!$B$342*'Multi'!J$890+'Loads'!$C$342*'Multi'!J$919)*'LAFs'!J$269/(24*'Input'!$F$60)*1000</f>
        <v>0</v>
      </c>
      <c r="K36" s="17"/>
    </row>
    <row r="38" spans="1:11" ht="21" customHeight="1">
      <c r="A38" s="1" t="s">
        <v>839</v>
      </c>
    </row>
    <row r="39" spans="1:11">
      <c r="A39" s="3" t="s">
        <v>383</v>
      </c>
    </row>
    <row r="40" spans="1:11">
      <c r="A40" s="33" t="s">
        <v>604</v>
      </c>
    </row>
    <row r="41" spans="1:11">
      <c r="A41" s="33" t="s">
        <v>831</v>
      </c>
    </row>
    <row r="42" spans="1:11">
      <c r="A42" s="33" t="s">
        <v>835</v>
      </c>
    </row>
    <row r="43" spans="1:11">
      <c r="A43" s="33" t="s">
        <v>836</v>
      </c>
    </row>
    <row r="44" spans="1:11">
      <c r="A44" s="33" t="s">
        <v>840</v>
      </c>
    </row>
    <row r="45" spans="1:11">
      <c r="A45" s="33" t="s">
        <v>841</v>
      </c>
    </row>
    <row r="46" spans="1:11">
      <c r="A46" s="33" t="s">
        <v>842</v>
      </c>
    </row>
    <row r="47" spans="1:11">
      <c r="A47" s="33" t="s">
        <v>625</v>
      </c>
    </row>
    <row r="48" spans="1:11">
      <c r="A48" s="3" t="s">
        <v>843</v>
      </c>
    </row>
    <row r="50" spans="1:11">
      <c r="B50" s="15" t="s">
        <v>153</v>
      </c>
      <c r="C50" s="15" t="s">
        <v>154</v>
      </c>
      <c r="D50" s="15" t="s">
        <v>155</v>
      </c>
      <c r="E50" s="15" t="s">
        <v>156</v>
      </c>
      <c r="F50" s="15" t="s">
        <v>157</v>
      </c>
      <c r="G50" s="15" t="s">
        <v>162</v>
      </c>
      <c r="H50" s="15" t="s">
        <v>158</v>
      </c>
      <c r="I50" s="15" t="s">
        <v>159</v>
      </c>
      <c r="J50" s="15" t="s">
        <v>160</v>
      </c>
    </row>
    <row r="51" spans="1:11">
      <c r="A51" s="4" t="s">
        <v>191</v>
      </c>
      <c r="B51" s="43">
        <f>('Loads'!$B$343*'Multi'!B$891+'Loads'!$C$343*'Multi'!B$920+'Loads'!$D$343*'Multi'!B$940)*'LAFs'!B$270/(24*'Input'!$F$60)*1000</f>
        <v>0</v>
      </c>
      <c r="C51" s="43">
        <f>('Loads'!$B$343*'Multi'!C$891+'Loads'!$C$343*'Multi'!C$920+'Loads'!$D$343*'Multi'!C$940)*'LAFs'!C$270/(24*'Input'!$F$60)*1000</f>
        <v>0</v>
      </c>
      <c r="D51" s="43">
        <f>('Loads'!$B$343*'Multi'!D$891+'Loads'!$C$343*'Multi'!D$920+'Loads'!$D$343*'Multi'!D$940)*'LAFs'!D$270/(24*'Input'!$F$60)*1000</f>
        <v>0</v>
      </c>
      <c r="E51" s="43">
        <f>('Loads'!$B$343*'Multi'!E$891+'Loads'!$C$343*'Multi'!E$920+'Loads'!$D$343*'Multi'!E$940)*'LAFs'!E$270/(24*'Input'!$F$60)*1000</f>
        <v>0</v>
      </c>
      <c r="F51" s="43">
        <f>('Loads'!$B$343*'Multi'!F$891+'Loads'!$C$343*'Multi'!F$920+'Loads'!$D$343*'Multi'!F$940)*'LAFs'!F$270/(24*'Input'!$F$60)*1000</f>
        <v>0</v>
      </c>
      <c r="G51" s="43">
        <f>('Loads'!$B$343*'Multi'!G$891+'Loads'!$C$343*'Multi'!G$920+'Loads'!$D$343*'Multi'!G$940)*'LAFs'!G$270/(24*'Input'!$F$60)*1000</f>
        <v>0</v>
      </c>
      <c r="H51" s="43">
        <f>('Loads'!$B$343*'Multi'!H$891+'Loads'!$C$343*'Multi'!H$920+'Loads'!$D$343*'Multi'!H$940)*'LAFs'!H$270/(24*'Input'!$F$60)*1000</f>
        <v>0</v>
      </c>
      <c r="I51" s="43">
        <f>('Loads'!$B$343*'Multi'!I$891+'Loads'!$C$343*'Multi'!I$920+'Loads'!$D$343*'Multi'!I$940)*'LAFs'!I$270/(24*'Input'!$F$60)*1000</f>
        <v>0</v>
      </c>
      <c r="J51" s="43">
        <f>('Loads'!$B$343*'Multi'!J$891+'Loads'!$C$343*'Multi'!J$920+'Loads'!$D$343*'Multi'!J$940)*'LAFs'!J$270/(24*'Input'!$F$60)*1000</f>
        <v>0</v>
      </c>
      <c r="K51" s="17"/>
    </row>
    <row r="52" spans="1:11">
      <c r="A52" s="4" t="s">
        <v>192</v>
      </c>
      <c r="B52" s="43">
        <f>('Loads'!$B$344*'Multi'!B$892+'Loads'!$C$344*'Multi'!B$921+'Loads'!$D$344*'Multi'!B$941)*'LAFs'!B$271/(24*'Input'!$F$60)*1000</f>
        <v>0</v>
      </c>
      <c r="C52" s="43">
        <f>('Loads'!$B$344*'Multi'!C$892+'Loads'!$C$344*'Multi'!C$921+'Loads'!$D$344*'Multi'!C$941)*'LAFs'!C$271/(24*'Input'!$F$60)*1000</f>
        <v>0</v>
      </c>
      <c r="D52" s="43">
        <f>('Loads'!$B$344*'Multi'!D$892+'Loads'!$C$344*'Multi'!D$921+'Loads'!$D$344*'Multi'!D$941)*'LAFs'!D$271/(24*'Input'!$F$60)*1000</f>
        <v>0</v>
      </c>
      <c r="E52" s="43">
        <f>('Loads'!$B$344*'Multi'!E$892+'Loads'!$C$344*'Multi'!E$921+'Loads'!$D$344*'Multi'!E$941)*'LAFs'!E$271/(24*'Input'!$F$60)*1000</f>
        <v>0</v>
      </c>
      <c r="F52" s="43">
        <f>('Loads'!$B$344*'Multi'!F$892+'Loads'!$C$344*'Multi'!F$921+'Loads'!$D$344*'Multi'!F$941)*'LAFs'!F$271/(24*'Input'!$F$60)*1000</f>
        <v>0</v>
      </c>
      <c r="G52" s="43">
        <f>('Loads'!$B$344*'Multi'!G$892+'Loads'!$C$344*'Multi'!G$921+'Loads'!$D$344*'Multi'!G$941)*'LAFs'!G$271/(24*'Input'!$F$60)*1000</f>
        <v>0</v>
      </c>
      <c r="H52" s="43">
        <f>('Loads'!$B$344*'Multi'!H$892+'Loads'!$C$344*'Multi'!H$921+'Loads'!$D$344*'Multi'!H$941)*'LAFs'!H$271/(24*'Input'!$F$60)*1000</f>
        <v>0</v>
      </c>
      <c r="I52" s="43">
        <f>('Loads'!$B$344*'Multi'!I$892+'Loads'!$C$344*'Multi'!I$921+'Loads'!$D$344*'Multi'!I$941)*'LAFs'!I$271/(24*'Input'!$F$60)*1000</f>
        <v>0</v>
      </c>
      <c r="J52" s="43">
        <f>('Loads'!$B$344*'Multi'!J$892+'Loads'!$C$344*'Multi'!J$921+'Loads'!$D$344*'Multi'!J$941)*'LAFs'!J$271/(24*'Input'!$F$60)*1000</f>
        <v>0</v>
      </c>
      <c r="K52" s="17"/>
    </row>
    <row r="53" spans="1:11">
      <c r="A53" s="4" t="s">
        <v>193</v>
      </c>
      <c r="B53" s="43">
        <f>('Loads'!$B$345*'Multi'!B$893+'Loads'!$C$345*'Multi'!B$922+'Loads'!$D$345*'Multi'!B$942)*'LAFs'!B$272/(24*'Input'!$F$60)*1000</f>
        <v>0</v>
      </c>
      <c r="C53" s="43">
        <f>('Loads'!$B$345*'Multi'!C$893+'Loads'!$C$345*'Multi'!C$922+'Loads'!$D$345*'Multi'!C$942)*'LAFs'!C$272/(24*'Input'!$F$60)*1000</f>
        <v>0</v>
      </c>
      <c r="D53" s="43">
        <f>('Loads'!$B$345*'Multi'!D$893+'Loads'!$C$345*'Multi'!D$922+'Loads'!$D$345*'Multi'!D$942)*'LAFs'!D$272/(24*'Input'!$F$60)*1000</f>
        <v>0</v>
      </c>
      <c r="E53" s="43">
        <f>('Loads'!$B$345*'Multi'!E$893+'Loads'!$C$345*'Multi'!E$922+'Loads'!$D$345*'Multi'!E$942)*'LAFs'!E$272/(24*'Input'!$F$60)*1000</f>
        <v>0</v>
      </c>
      <c r="F53" s="43">
        <f>('Loads'!$B$345*'Multi'!F$893+'Loads'!$C$345*'Multi'!F$922+'Loads'!$D$345*'Multi'!F$942)*'LAFs'!F$272/(24*'Input'!$F$60)*1000</f>
        <v>0</v>
      </c>
      <c r="G53" s="43">
        <f>('Loads'!$B$345*'Multi'!G$893+'Loads'!$C$345*'Multi'!G$922+'Loads'!$D$345*'Multi'!G$942)*'LAFs'!G$272/(24*'Input'!$F$60)*1000</f>
        <v>0</v>
      </c>
      <c r="H53" s="43">
        <f>('Loads'!$B$345*'Multi'!H$893+'Loads'!$C$345*'Multi'!H$922+'Loads'!$D$345*'Multi'!H$942)*'LAFs'!H$272/(24*'Input'!$F$60)*1000</f>
        <v>0</v>
      </c>
      <c r="I53" s="43">
        <f>('Loads'!$B$345*'Multi'!I$893+'Loads'!$C$345*'Multi'!I$922+'Loads'!$D$345*'Multi'!I$942)*'LAFs'!I$272/(24*'Input'!$F$60)*1000</f>
        <v>0</v>
      </c>
      <c r="J53" s="43">
        <f>('Loads'!$B$345*'Multi'!J$893+'Loads'!$C$345*'Multi'!J$922+'Loads'!$D$345*'Multi'!J$942)*'LAFs'!J$272/(24*'Input'!$F$60)*1000</f>
        <v>0</v>
      </c>
      <c r="K53" s="17"/>
    </row>
    <row r="54" spans="1:11">
      <c r="A54" s="4" t="s">
        <v>194</v>
      </c>
      <c r="B54" s="43">
        <f>('Loads'!$B$346*'Multi'!B$894+'Loads'!$C$346*'Multi'!B$923+'Loads'!$D$346*'Multi'!B$943)*'LAFs'!B$273/(24*'Input'!$F$60)*1000</f>
        <v>0</v>
      </c>
      <c r="C54" s="43">
        <f>('Loads'!$B$346*'Multi'!C$894+'Loads'!$C$346*'Multi'!C$923+'Loads'!$D$346*'Multi'!C$943)*'LAFs'!C$273/(24*'Input'!$F$60)*1000</f>
        <v>0</v>
      </c>
      <c r="D54" s="43">
        <f>('Loads'!$B$346*'Multi'!D$894+'Loads'!$C$346*'Multi'!D$923+'Loads'!$D$346*'Multi'!D$943)*'LAFs'!D$273/(24*'Input'!$F$60)*1000</f>
        <v>0</v>
      </c>
      <c r="E54" s="43">
        <f>('Loads'!$B$346*'Multi'!E$894+'Loads'!$C$346*'Multi'!E$923+'Loads'!$D$346*'Multi'!E$943)*'LAFs'!E$273/(24*'Input'!$F$60)*1000</f>
        <v>0</v>
      </c>
      <c r="F54" s="43">
        <f>('Loads'!$B$346*'Multi'!F$894+'Loads'!$C$346*'Multi'!F$923+'Loads'!$D$346*'Multi'!F$943)*'LAFs'!F$273/(24*'Input'!$F$60)*1000</f>
        <v>0</v>
      </c>
      <c r="G54" s="43">
        <f>('Loads'!$B$346*'Multi'!G$894+'Loads'!$C$346*'Multi'!G$923+'Loads'!$D$346*'Multi'!G$943)*'LAFs'!G$273/(24*'Input'!$F$60)*1000</f>
        <v>0</v>
      </c>
      <c r="H54" s="43">
        <f>('Loads'!$B$346*'Multi'!H$894+'Loads'!$C$346*'Multi'!H$923+'Loads'!$D$346*'Multi'!H$943)*'LAFs'!H$273/(24*'Input'!$F$60)*1000</f>
        <v>0</v>
      </c>
      <c r="I54" s="43">
        <f>('Loads'!$B$346*'Multi'!I$894+'Loads'!$C$346*'Multi'!I$923+'Loads'!$D$346*'Multi'!I$943)*'LAFs'!I$273/(24*'Input'!$F$60)*1000</f>
        <v>0</v>
      </c>
      <c r="J54" s="43">
        <f>('Loads'!$B$346*'Multi'!J$894+'Loads'!$C$346*'Multi'!J$923+'Loads'!$D$346*'Multi'!J$943)*'LAFs'!J$273/(24*'Input'!$F$60)*1000</f>
        <v>0</v>
      </c>
      <c r="K54" s="17"/>
    </row>
    <row r="55" spans="1:11">
      <c r="A55" s="4" t="s">
        <v>211</v>
      </c>
      <c r="B55" s="43">
        <f>('Loads'!$B$347*'Multi'!B$895+'Loads'!$C$347*'Multi'!B$924+'Loads'!$D$347*'Multi'!B$944)*'LAFs'!B$274/(24*'Input'!$F$60)*1000</f>
        <v>0</v>
      </c>
      <c r="C55" s="43">
        <f>('Loads'!$B$347*'Multi'!C$895+'Loads'!$C$347*'Multi'!C$924+'Loads'!$D$347*'Multi'!C$944)*'LAFs'!C$274/(24*'Input'!$F$60)*1000</f>
        <v>0</v>
      </c>
      <c r="D55" s="43">
        <f>('Loads'!$B$347*'Multi'!D$895+'Loads'!$C$347*'Multi'!D$924+'Loads'!$D$347*'Multi'!D$944)*'LAFs'!D$274/(24*'Input'!$F$60)*1000</f>
        <v>0</v>
      </c>
      <c r="E55" s="43">
        <f>('Loads'!$B$347*'Multi'!E$895+'Loads'!$C$347*'Multi'!E$924+'Loads'!$D$347*'Multi'!E$944)*'LAFs'!E$274/(24*'Input'!$F$60)*1000</f>
        <v>0</v>
      </c>
      <c r="F55" s="43">
        <f>('Loads'!$B$347*'Multi'!F$895+'Loads'!$C$347*'Multi'!F$924+'Loads'!$D$347*'Multi'!F$944)*'LAFs'!F$274/(24*'Input'!$F$60)*1000</f>
        <v>0</v>
      </c>
      <c r="G55" s="43">
        <f>('Loads'!$B$347*'Multi'!G$895+'Loads'!$C$347*'Multi'!G$924+'Loads'!$D$347*'Multi'!G$944)*'LAFs'!G$274/(24*'Input'!$F$60)*1000</f>
        <v>0</v>
      </c>
      <c r="H55" s="43">
        <f>('Loads'!$B$347*'Multi'!H$895+'Loads'!$C$347*'Multi'!H$924+'Loads'!$D$347*'Multi'!H$944)*'LAFs'!H$274/(24*'Input'!$F$60)*1000</f>
        <v>0</v>
      </c>
      <c r="I55" s="43">
        <f>('Loads'!$B$347*'Multi'!I$895+'Loads'!$C$347*'Multi'!I$924+'Loads'!$D$347*'Multi'!I$944)*'LAFs'!I$274/(24*'Input'!$F$60)*1000</f>
        <v>0</v>
      </c>
      <c r="J55" s="43">
        <f>('Loads'!$B$347*'Multi'!J$895+'Loads'!$C$347*'Multi'!J$924+'Loads'!$D$347*'Multi'!J$944)*'LAFs'!J$274/(24*'Input'!$F$60)*1000</f>
        <v>0</v>
      </c>
      <c r="K55" s="17"/>
    </row>
    <row r="56" spans="1:11">
      <c r="A56" s="4" t="s">
        <v>237</v>
      </c>
      <c r="B56" s="43">
        <f>('Loads'!$B$352*'Multi'!B$900+'Loads'!$C$352*'Multi'!B$925+'Loads'!$D$352*'Multi'!B$945)*'LAFs'!B$279/(24*'Input'!$F$60)*1000</f>
        <v>0</v>
      </c>
      <c r="C56" s="43">
        <f>('Loads'!$B$352*'Multi'!C$900+'Loads'!$C$352*'Multi'!C$925+'Loads'!$D$352*'Multi'!C$945)*'LAFs'!C$279/(24*'Input'!$F$60)*1000</f>
        <v>0</v>
      </c>
      <c r="D56" s="43">
        <f>('Loads'!$B$352*'Multi'!D$900+'Loads'!$C$352*'Multi'!D$925+'Loads'!$D$352*'Multi'!D$945)*'LAFs'!D$279/(24*'Input'!$F$60)*1000</f>
        <v>0</v>
      </c>
      <c r="E56" s="43">
        <f>('Loads'!$B$352*'Multi'!E$900+'Loads'!$C$352*'Multi'!E$925+'Loads'!$D$352*'Multi'!E$945)*'LAFs'!E$279/(24*'Input'!$F$60)*1000</f>
        <v>0</v>
      </c>
      <c r="F56" s="43">
        <f>('Loads'!$B$352*'Multi'!F$900+'Loads'!$C$352*'Multi'!F$925+'Loads'!$D$352*'Multi'!F$945)*'LAFs'!F$279/(24*'Input'!$F$60)*1000</f>
        <v>0</v>
      </c>
      <c r="G56" s="43">
        <f>('Loads'!$B$352*'Multi'!G$900+'Loads'!$C$352*'Multi'!G$925+'Loads'!$D$352*'Multi'!G$945)*'LAFs'!G$279/(24*'Input'!$F$60)*1000</f>
        <v>0</v>
      </c>
      <c r="H56" s="43">
        <f>('Loads'!$B$352*'Multi'!H$900+'Loads'!$C$352*'Multi'!H$925+'Loads'!$D$352*'Multi'!H$945)*'LAFs'!H$279/(24*'Input'!$F$60)*1000</f>
        <v>0</v>
      </c>
      <c r="I56" s="43">
        <f>('Loads'!$B$352*'Multi'!I$900+'Loads'!$C$352*'Multi'!I$925+'Loads'!$D$352*'Multi'!I$945)*'LAFs'!I$279/(24*'Input'!$F$60)*1000</f>
        <v>0</v>
      </c>
      <c r="J56" s="43">
        <f>('Loads'!$B$352*'Multi'!J$900+'Loads'!$C$352*'Multi'!J$925+'Loads'!$D$352*'Multi'!J$945)*'LAFs'!J$279/(24*'Input'!$F$60)*1000</f>
        <v>0</v>
      </c>
      <c r="K56" s="17"/>
    </row>
    <row r="57" spans="1:11">
      <c r="A57" s="4" t="s">
        <v>199</v>
      </c>
      <c r="B57" s="43">
        <f>('Loads'!$B$357*'Multi'!B$901+'Loads'!$C$357*'Multi'!B$926+'Loads'!$D$357*'Multi'!B$946)*'LAFs'!B$284/(24*'Input'!$F$60)*1000</f>
        <v>0</v>
      </c>
      <c r="C57" s="43">
        <f>('Loads'!$B$357*'Multi'!C$901+'Loads'!$C$357*'Multi'!C$926+'Loads'!$D$357*'Multi'!C$946)*'LAFs'!C$284/(24*'Input'!$F$60)*1000</f>
        <v>0</v>
      </c>
      <c r="D57" s="43">
        <f>('Loads'!$B$357*'Multi'!D$901+'Loads'!$C$357*'Multi'!D$926+'Loads'!$D$357*'Multi'!D$946)*'LAFs'!D$284/(24*'Input'!$F$60)*1000</f>
        <v>0</v>
      </c>
      <c r="E57" s="43">
        <f>('Loads'!$B$357*'Multi'!E$901+'Loads'!$C$357*'Multi'!E$926+'Loads'!$D$357*'Multi'!E$946)*'LAFs'!E$284/(24*'Input'!$F$60)*1000</f>
        <v>0</v>
      </c>
      <c r="F57" s="43">
        <f>('Loads'!$B$357*'Multi'!F$901+'Loads'!$C$357*'Multi'!F$926+'Loads'!$D$357*'Multi'!F$946)*'LAFs'!F$284/(24*'Input'!$F$60)*1000</f>
        <v>0</v>
      </c>
      <c r="G57" s="43">
        <f>('Loads'!$B$357*'Multi'!G$901+'Loads'!$C$357*'Multi'!G$926+'Loads'!$D$357*'Multi'!G$946)*'LAFs'!G$284/(24*'Input'!$F$60)*1000</f>
        <v>0</v>
      </c>
      <c r="H57" s="43">
        <f>('Loads'!$B$357*'Multi'!H$901+'Loads'!$C$357*'Multi'!H$926+'Loads'!$D$357*'Multi'!H$946)*'LAFs'!H$284/(24*'Input'!$F$60)*1000</f>
        <v>0</v>
      </c>
      <c r="I57" s="43">
        <f>('Loads'!$B$357*'Multi'!I$901+'Loads'!$C$357*'Multi'!I$926+'Loads'!$D$357*'Multi'!I$946)*'LAFs'!I$284/(24*'Input'!$F$60)*1000</f>
        <v>0</v>
      </c>
      <c r="J57" s="43">
        <f>('Loads'!$B$357*'Multi'!J$901+'Loads'!$C$357*'Multi'!J$926+'Loads'!$D$357*'Multi'!J$946)*'LAFs'!J$284/(24*'Input'!$F$60)*1000</f>
        <v>0</v>
      </c>
      <c r="K57" s="17"/>
    </row>
    <row r="58" spans="1:11">
      <c r="A58" s="4" t="s">
        <v>200</v>
      </c>
      <c r="B58" s="43">
        <f>('Loads'!$B$358*'Multi'!B$902+'Loads'!$C$358*'Multi'!B$927+'Loads'!$D$358*'Multi'!B$947)*'LAFs'!B$285/(24*'Input'!$F$60)*1000</f>
        <v>0</v>
      </c>
      <c r="C58" s="43">
        <f>('Loads'!$B$358*'Multi'!C$902+'Loads'!$C$358*'Multi'!C$927+'Loads'!$D$358*'Multi'!C$947)*'LAFs'!C$285/(24*'Input'!$F$60)*1000</f>
        <v>0</v>
      </c>
      <c r="D58" s="43">
        <f>('Loads'!$B$358*'Multi'!D$902+'Loads'!$C$358*'Multi'!D$927+'Loads'!$D$358*'Multi'!D$947)*'LAFs'!D$285/(24*'Input'!$F$60)*1000</f>
        <v>0</v>
      </c>
      <c r="E58" s="43">
        <f>('Loads'!$B$358*'Multi'!E$902+'Loads'!$C$358*'Multi'!E$927+'Loads'!$D$358*'Multi'!E$947)*'LAFs'!E$285/(24*'Input'!$F$60)*1000</f>
        <v>0</v>
      </c>
      <c r="F58" s="43">
        <f>('Loads'!$B$358*'Multi'!F$902+'Loads'!$C$358*'Multi'!F$927+'Loads'!$D$358*'Multi'!F$947)*'LAFs'!F$285/(24*'Input'!$F$60)*1000</f>
        <v>0</v>
      </c>
      <c r="G58" s="43">
        <f>('Loads'!$B$358*'Multi'!G$902+'Loads'!$C$358*'Multi'!G$927+'Loads'!$D$358*'Multi'!G$947)*'LAFs'!G$285/(24*'Input'!$F$60)*1000</f>
        <v>0</v>
      </c>
      <c r="H58" s="43">
        <f>('Loads'!$B$358*'Multi'!H$902+'Loads'!$C$358*'Multi'!H$927+'Loads'!$D$358*'Multi'!H$947)*'LAFs'!H$285/(24*'Input'!$F$60)*1000</f>
        <v>0</v>
      </c>
      <c r="I58" s="43">
        <f>('Loads'!$B$358*'Multi'!I$902+'Loads'!$C$358*'Multi'!I$927+'Loads'!$D$358*'Multi'!I$947)*'LAFs'!I$285/(24*'Input'!$F$60)*1000</f>
        <v>0</v>
      </c>
      <c r="J58" s="43">
        <f>('Loads'!$B$358*'Multi'!J$902+'Loads'!$C$358*'Multi'!J$927+'Loads'!$D$358*'Multi'!J$947)*'LAFs'!J$285/(24*'Input'!$F$60)*1000</f>
        <v>0</v>
      </c>
      <c r="K58" s="17"/>
    </row>
    <row r="59" spans="1:11">
      <c r="A59" s="4" t="s">
        <v>203</v>
      </c>
      <c r="B59" s="43">
        <f>('Loads'!$B$361*'Multi'!B$903+'Loads'!$C$361*'Multi'!B$928+'Loads'!$D$361*'Multi'!B$948)*'LAFs'!B$288/(24*'Input'!$F$60)*1000</f>
        <v>0</v>
      </c>
      <c r="C59" s="43">
        <f>('Loads'!$B$361*'Multi'!C$903+'Loads'!$C$361*'Multi'!C$928+'Loads'!$D$361*'Multi'!C$948)*'LAFs'!C$288/(24*'Input'!$F$60)*1000</f>
        <v>0</v>
      </c>
      <c r="D59" s="43">
        <f>('Loads'!$B$361*'Multi'!D$903+'Loads'!$C$361*'Multi'!D$928+'Loads'!$D$361*'Multi'!D$948)*'LAFs'!D$288/(24*'Input'!$F$60)*1000</f>
        <v>0</v>
      </c>
      <c r="E59" s="43">
        <f>('Loads'!$B$361*'Multi'!E$903+'Loads'!$C$361*'Multi'!E$928+'Loads'!$D$361*'Multi'!E$948)*'LAFs'!E$288/(24*'Input'!$F$60)*1000</f>
        <v>0</v>
      </c>
      <c r="F59" s="43">
        <f>('Loads'!$B$361*'Multi'!F$903+'Loads'!$C$361*'Multi'!F$928+'Loads'!$D$361*'Multi'!F$948)*'LAFs'!F$288/(24*'Input'!$F$60)*1000</f>
        <v>0</v>
      </c>
      <c r="G59" s="43">
        <f>('Loads'!$B$361*'Multi'!G$903+'Loads'!$C$361*'Multi'!G$928+'Loads'!$D$361*'Multi'!G$948)*'LAFs'!G$288/(24*'Input'!$F$60)*1000</f>
        <v>0</v>
      </c>
      <c r="H59" s="43">
        <f>('Loads'!$B$361*'Multi'!H$903+'Loads'!$C$361*'Multi'!H$928+'Loads'!$D$361*'Multi'!H$948)*'LAFs'!H$288/(24*'Input'!$F$60)*1000</f>
        <v>0</v>
      </c>
      <c r="I59" s="43">
        <f>('Loads'!$B$361*'Multi'!I$903+'Loads'!$C$361*'Multi'!I$928+'Loads'!$D$361*'Multi'!I$948)*'LAFs'!I$288/(24*'Input'!$F$60)*1000</f>
        <v>0</v>
      </c>
      <c r="J59" s="43">
        <f>('Loads'!$B$361*'Multi'!J$903+'Loads'!$C$361*'Multi'!J$928+'Loads'!$D$361*'Multi'!J$948)*'LAFs'!J$288/(24*'Input'!$F$60)*1000</f>
        <v>0</v>
      </c>
      <c r="K59" s="17"/>
    </row>
    <row r="60" spans="1:11">
      <c r="A60" s="4" t="s">
        <v>204</v>
      </c>
      <c r="B60" s="43">
        <f>('Loads'!$B$362*'Multi'!B$904+'Loads'!$C$362*'Multi'!B$929+'Loads'!$D$362*'Multi'!B$949)*'LAFs'!B$289/(24*'Input'!$F$60)*1000</f>
        <v>0</v>
      </c>
      <c r="C60" s="43">
        <f>('Loads'!$B$362*'Multi'!C$904+'Loads'!$C$362*'Multi'!C$929+'Loads'!$D$362*'Multi'!C$949)*'LAFs'!C$289/(24*'Input'!$F$60)*1000</f>
        <v>0</v>
      </c>
      <c r="D60" s="43">
        <f>('Loads'!$B$362*'Multi'!D$904+'Loads'!$C$362*'Multi'!D$929+'Loads'!$D$362*'Multi'!D$949)*'LAFs'!D$289/(24*'Input'!$F$60)*1000</f>
        <v>0</v>
      </c>
      <c r="E60" s="43">
        <f>('Loads'!$B$362*'Multi'!E$904+'Loads'!$C$362*'Multi'!E$929+'Loads'!$D$362*'Multi'!E$949)*'LAFs'!E$289/(24*'Input'!$F$60)*1000</f>
        <v>0</v>
      </c>
      <c r="F60" s="43">
        <f>('Loads'!$B$362*'Multi'!F$904+'Loads'!$C$362*'Multi'!F$929+'Loads'!$D$362*'Multi'!F$949)*'LAFs'!F$289/(24*'Input'!$F$60)*1000</f>
        <v>0</v>
      </c>
      <c r="G60" s="43">
        <f>('Loads'!$B$362*'Multi'!G$904+'Loads'!$C$362*'Multi'!G$929+'Loads'!$D$362*'Multi'!G$949)*'LAFs'!G$289/(24*'Input'!$F$60)*1000</f>
        <v>0</v>
      </c>
      <c r="H60" s="43">
        <f>('Loads'!$B$362*'Multi'!H$904+'Loads'!$C$362*'Multi'!H$929+'Loads'!$D$362*'Multi'!H$949)*'LAFs'!H$289/(24*'Input'!$F$60)*1000</f>
        <v>0</v>
      </c>
      <c r="I60" s="43">
        <f>('Loads'!$B$362*'Multi'!I$904+'Loads'!$C$362*'Multi'!I$929+'Loads'!$D$362*'Multi'!I$949)*'LAFs'!I$289/(24*'Input'!$F$60)*1000</f>
        <v>0</v>
      </c>
      <c r="J60" s="43">
        <f>('Loads'!$B$362*'Multi'!J$904+'Loads'!$C$362*'Multi'!J$929+'Loads'!$D$362*'Multi'!J$949)*'LAFs'!J$289/(24*'Input'!$F$60)*1000</f>
        <v>0</v>
      </c>
      <c r="K60" s="17"/>
    </row>
    <row r="61" spans="1:11">
      <c r="A61" s="4" t="s">
        <v>214</v>
      </c>
      <c r="B61" s="43">
        <f>('Loads'!$B$365*'Multi'!B$905+'Loads'!$C$365*'Multi'!B$930+'Loads'!$D$365*'Multi'!B$950)*'LAFs'!B$292/(24*'Input'!$F$60)*1000</f>
        <v>0</v>
      </c>
      <c r="C61" s="43">
        <f>('Loads'!$B$365*'Multi'!C$905+'Loads'!$C$365*'Multi'!C$930+'Loads'!$D$365*'Multi'!C$950)*'LAFs'!C$292/(24*'Input'!$F$60)*1000</f>
        <v>0</v>
      </c>
      <c r="D61" s="43">
        <f>('Loads'!$B$365*'Multi'!D$905+'Loads'!$C$365*'Multi'!D$930+'Loads'!$D$365*'Multi'!D$950)*'LAFs'!D$292/(24*'Input'!$F$60)*1000</f>
        <v>0</v>
      </c>
      <c r="E61" s="43">
        <f>('Loads'!$B$365*'Multi'!E$905+'Loads'!$C$365*'Multi'!E$930+'Loads'!$D$365*'Multi'!E$950)*'LAFs'!E$292/(24*'Input'!$F$60)*1000</f>
        <v>0</v>
      </c>
      <c r="F61" s="43">
        <f>('Loads'!$B$365*'Multi'!F$905+'Loads'!$C$365*'Multi'!F$930+'Loads'!$D$365*'Multi'!F$950)*'LAFs'!F$292/(24*'Input'!$F$60)*1000</f>
        <v>0</v>
      </c>
      <c r="G61" s="43">
        <f>('Loads'!$B$365*'Multi'!G$905+'Loads'!$C$365*'Multi'!G$930+'Loads'!$D$365*'Multi'!G$950)*'LAFs'!G$292/(24*'Input'!$F$60)*1000</f>
        <v>0</v>
      </c>
      <c r="H61" s="43">
        <f>('Loads'!$B$365*'Multi'!H$905+'Loads'!$C$365*'Multi'!H$930+'Loads'!$D$365*'Multi'!H$950)*'LAFs'!H$292/(24*'Input'!$F$60)*1000</f>
        <v>0</v>
      </c>
      <c r="I61" s="43">
        <f>('Loads'!$B$365*'Multi'!I$905+'Loads'!$C$365*'Multi'!I$930+'Loads'!$D$365*'Multi'!I$950)*'LAFs'!I$292/(24*'Input'!$F$60)*1000</f>
        <v>0</v>
      </c>
      <c r="J61" s="43">
        <f>('Loads'!$B$365*'Multi'!J$905+'Loads'!$C$365*'Multi'!J$930+'Loads'!$D$365*'Multi'!J$950)*'LAFs'!J$292/(24*'Input'!$F$60)*1000</f>
        <v>0</v>
      </c>
      <c r="K61" s="17"/>
    </row>
    <row r="62" spans="1:11">
      <c r="A62" s="4" t="s">
        <v>215</v>
      </c>
      <c r="B62" s="43">
        <f>('Loads'!$B$366*'Multi'!B$906+'Loads'!$C$366*'Multi'!B$931+'Loads'!$D$366*'Multi'!B$951)*'LAFs'!B$293/(24*'Input'!$F$60)*1000</f>
        <v>0</v>
      </c>
      <c r="C62" s="43">
        <f>('Loads'!$B$366*'Multi'!C$906+'Loads'!$C$366*'Multi'!C$931+'Loads'!$D$366*'Multi'!C$951)*'LAFs'!C$293/(24*'Input'!$F$60)*1000</f>
        <v>0</v>
      </c>
      <c r="D62" s="43">
        <f>('Loads'!$B$366*'Multi'!D$906+'Loads'!$C$366*'Multi'!D$931+'Loads'!$D$366*'Multi'!D$951)*'LAFs'!D$293/(24*'Input'!$F$60)*1000</f>
        <v>0</v>
      </c>
      <c r="E62" s="43">
        <f>('Loads'!$B$366*'Multi'!E$906+'Loads'!$C$366*'Multi'!E$931+'Loads'!$D$366*'Multi'!E$951)*'LAFs'!E$293/(24*'Input'!$F$60)*1000</f>
        <v>0</v>
      </c>
      <c r="F62" s="43">
        <f>('Loads'!$B$366*'Multi'!F$906+'Loads'!$C$366*'Multi'!F$931+'Loads'!$D$366*'Multi'!F$951)*'LAFs'!F$293/(24*'Input'!$F$60)*1000</f>
        <v>0</v>
      </c>
      <c r="G62" s="43">
        <f>('Loads'!$B$366*'Multi'!G$906+'Loads'!$C$366*'Multi'!G$931+'Loads'!$D$366*'Multi'!G$951)*'LAFs'!G$293/(24*'Input'!$F$60)*1000</f>
        <v>0</v>
      </c>
      <c r="H62" s="43">
        <f>('Loads'!$B$366*'Multi'!H$906+'Loads'!$C$366*'Multi'!H$931+'Loads'!$D$366*'Multi'!H$951)*'LAFs'!H$293/(24*'Input'!$F$60)*1000</f>
        <v>0</v>
      </c>
      <c r="I62" s="43">
        <f>('Loads'!$B$366*'Multi'!I$906+'Loads'!$C$366*'Multi'!I$931+'Loads'!$D$366*'Multi'!I$951)*'LAFs'!I$293/(24*'Input'!$F$60)*1000</f>
        <v>0</v>
      </c>
      <c r="J62" s="43">
        <f>('Loads'!$B$366*'Multi'!J$906+'Loads'!$C$366*'Multi'!J$931+'Loads'!$D$366*'Multi'!J$951)*'LAFs'!J$293/(24*'Input'!$F$60)*1000</f>
        <v>0</v>
      </c>
      <c r="K62" s="17"/>
    </row>
    <row r="64" spans="1:11" ht="21" customHeight="1">
      <c r="A64" s="1" t="s">
        <v>844</v>
      </c>
    </row>
    <row r="65" spans="1:11">
      <c r="A65" s="3" t="s">
        <v>383</v>
      </c>
    </row>
    <row r="66" spans="1:11">
      <c r="A66" s="33" t="s">
        <v>610</v>
      </c>
    </row>
    <row r="67" spans="1:11">
      <c r="A67" s="33" t="s">
        <v>845</v>
      </c>
    </row>
    <row r="68" spans="1:11">
      <c r="A68" s="33" t="s">
        <v>832</v>
      </c>
    </row>
    <row r="69" spans="1:11">
      <c r="A69" s="33" t="s">
        <v>588</v>
      </c>
    </row>
    <row r="70" spans="1:11">
      <c r="A70" s="3" t="s">
        <v>846</v>
      </c>
    </row>
    <row r="72" spans="1:11">
      <c r="B72" s="15" t="s">
        <v>153</v>
      </c>
      <c r="C72" s="15" t="s">
        <v>154</v>
      </c>
      <c r="D72" s="15" t="s">
        <v>155</v>
      </c>
      <c r="E72" s="15" t="s">
        <v>156</v>
      </c>
      <c r="F72" s="15" t="s">
        <v>157</v>
      </c>
      <c r="G72" s="15" t="s">
        <v>162</v>
      </c>
      <c r="H72" s="15" t="s">
        <v>158</v>
      </c>
      <c r="I72" s="15" t="s">
        <v>159</v>
      </c>
      <c r="J72" s="15" t="s">
        <v>160</v>
      </c>
    </row>
    <row r="73" spans="1:11">
      <c r="A73" s="4" t="s">
        <v>185</v>
      </c>
      <c r="B73" s="43">
        <f>'Multi'!$B128*'Loads'!$B46*'LAFs'!B261/(24*'Input'!$F$60)*1000</f>
        <v>0</v>
      </c>
      <c r="C73" s="43">
        <f>'Multi'!$B128*'Loads'!$B46*'LAFs'!C261/(24*'Input'!$F$60)*1000</f>
        <v>0</v>
      </c>
      <c r="D73" s="43">
        <f>'Multi'!$B128*'Loads'!$B46*'LAFs'!D261/(24*'Input'!$F$60)*1000</f>
        <v>0</v>
      </c>
      <c r="E73" s="43">
        <f>'Multi'!$B128*'Loads'!$B46*'LAFs'!E261/(24*'Input'!$F$60)*1000</f>
        <v>0</v>
      </c>
      <c r="F73" s="43">
        <f>'Multi'!$B128*'Loads'!$B46*'LAFs'!F261/(24*'Input'!$F$60)*1000</f>
        <v>0</v>
      </c>
      <c r="G73" s="43">
        <f>'Multi'!$B128*'Loads'!$B46*'LAFs'!G261/(24*'Input'!$F$60)*1000</f>
        <v>0</v>
      </c>
      <c r="H73" s="43">
        <f>'Multi'!$B128*'Loads'!$B46*'LAFs'!H261/(24*'Input'!$F$60)*1000</f>
        <v>0</v>
      </c>
      <c r="I73" s="43">
        <f>'Multi'!$B128*'Loads'!$B46*'LAFs'!I261/(24*'Input'!$F$60)*1000</f>
        <v>0</v>
      </c>
      <c r="J73" s="43">
        <f>'Multi'!$B128*'Loads'!$B46*'LAFs'!J261/(24*'Input'!$F$60)*1000</f>
        <v>0</v>
      </c>
      <c r="K73" s="17"/>
    </row>
    <row r="74" spans="1:11">
      <c r="A74" s="4" t="s">
        <v>186</v>
      </c>
      <c r="B74" s="43">
        <f>'Multi'!$B129*'Loads'!$B47*'LAFs'!B262/(24*'Input'!$F$60)*1000</f>
        <v>0</v>
      </c>
      <c r="C74" s="43">
        <f>'Multi'!$B129*'Loads'!$B47*'LAFs'!C262/(24*'Input'!$F$60)*1000</f>
        <v>0</v>
      </c>
      <c r="D74" s="43">
        <f>'Multi'!$B129*'Loads'!$B47*'LAFs'!D262/(24*'Input'!$F$60)*1000</f>
        <v>0</v>
      </c>
      <c r="E74" s="43">
        <f>'Multi'!$B129*'Loads'!$B47*'LAFs'!E262/(24*'Input'!$F$60)*1000</f>
        <v>0</v>
      </c>
      <c r="F74" s="43">
        <f>'Multi'!$B129*'Loads'!$B47*'LAFs'!F262/(24*'Input'!$F$60)*1000</f>
        <v>0</v>
      </c>
      <c r="G74" s="43">
        <f>'Multi'!$B129*'Loads'!$B47*'LAFs'!G262/(24*'Input'!$F$60)*1000</f>
        <v>0</v>
      </c>
      <c r="H74" s="43">
        <f>'Multi'!$B129*'Loads'!$B47*'LAFs'!H262/(24*'Input'!$F$60)*1000</f>
        <v>0</v>
      </c>
      <c r="I74" s="43">
        <f>'Multi'!$B129*'Loads'!$B47*'LAFs'!I262/(24*'Input'!$F$60)*1000</f>
        <v>0</v>
      </c>
      <c r="J74" s="43">
        <f>'Multi'!$B129*'Loads'!$B47*'LAFs'!J262/(24*'Input'!$F$60)*1000</f>
        <v>0</v>
      </c>
      <c r="K74" s="17"/>
    </row>
    <row r="75" spans="1:11">
      <c r="A75" s="4" t="s">
        <v>231</v>
      </c>
      <c r="B75" s="43">
        <f>'Multi'!$B130*'Loads'!$B48*'LAFs'!B263/(24*'Input'!$F$60)*1000</f>
        <v>0</v>
      </c>
      <c r="C75" s="43">
        <f>'Multi'!$B130*'Loads'!$B48*'LAFs'!C263/(24*'Input'!$F$60)*1000</f>
        <v>0</v>
      </c>
      <c r="D75" s="43">
        <f>'Multi'!$B130*'Loads'!$B48*'LAFs'!D263/(24*'Input'!$F$60)*1000</f>
        <v>0</v>
      </c>
      <c r="E75" s="43">
        <f>'Multi'!$B130*'Loads'!$B48*'LAFs'!E263/(24*'Input'!$F$60)*1000</f>
        <v>0</v>
      </c>
      <c r="F75" s="43">
        <f>'Multi'!$B130*'Loads'!$B48*'LAFs'!F263/(24*'Input'!$F$60)*1000</f>
        <v>0</v>
      </c>
      <c r="G75" s="43">
        <f>'Multi'!$B130*'Loads'!$B48*'LAFs'!G263/(24*'Input'!$F$60)*1000</f>
        <v>0</v>
      </c>
      <c r="H75" s="43">
        <f>'Multi'!$B130*'Loads'!$B48*'LAFs'!H263/(24*'Input'!$F$60)*1000</f>
        <v>0</v>
      </c>
      <c r="I75" s="43">
        <f>'Multi'!$B130*'Loads'!$B48*'LAFs'!I263/(24*'Input'!$F$60)*1000</f>
        <v>0</v>
      </c>
      <c r="J75" s="43">
        <f>'Multi'!$B130*'Loads'!$B48*'LAFs'!J263/(24*'Input'!$F$60)*1000</f>
        <v>0</v>
      </c>
      <c r="K75" s="17"/>
    </row>
    <row r="76" spans="1:11">
      <c r="A76" s="4" t="s">
        <v>187</v>
      </c>
      <c r="B76" s="43">
        <f>'Multi'!$B131*'Loads'!$B49*'LAFs'!B264/(24*'Input'!$F$60)*1000</f>
        <v>0</v>
      </c>
      <c r="C76" s="43">
        <f>'Multi'!$B131*'Loads'!$B49*'LAFs'!C264/(24*'Input'!$F$60)*1000</f>
        <v>0</v>
      </c>
      <c r="D76" s="43">
        <f>'Multi'!$B131*'Loads'!$B49*'LAFs'!D264/(24*'Input'!$F$60)*1000</f>
        <v>0</v>
      </c>
      <c r="E76" s="43">
        <f>'Multi'!$B131*'Loads'!$B49*'LAFs'!E264/(24*'Input'!$F$60)*1000</f>
        <v>0</v>
      </c>
      <c r="F76" s="43">
        <f>'Multi'!$B131*'Loads'!$B49*'LAFs'!F264/(24*'Input'!$F$60)*1000</f>
        <v>0</v>
      </c>
      <c r="G76" s="43">
        <f>'Multi'!$B131*'Loads'!$B49*'LAFs'!G264/(24*'Input'!$F$60)*1000</f>
        <v>0</v>
      </c>
      <c r="H76" s="43">
        <f>'Multi'!$B131*'Loads'!$B49*'LAFs'!H264/(24*'Input'!$F$60)*1000</f>
        <v>0</v>
      </c>
      <c r="I76" s="43">
        <f>'Multi'!$B131*'Loads'!$B49*'LAFs'!I264/(24*'Input'!$F$60)*1000</f>
        <v>0</v>
      </c>
      <c r="J76" s="43">
        <f>'Multi'!$B131*'Loads'!$B49*'LAFs'!J264/(24*'Input'!$F$60)*1000</f>
        <v>0</v>
      </c>
      <c r="K76" s="17"/>
    </row>
    <row r="77" spans="1:11">
      <c r="A77" s="4" t="s">
        <v>188</v>
      </c>
      <c r="B77" s="43">
        <f>'Multi'!$B132*'Loads'!$B50*'LAFs'!B265/(24*'Input'!$F$60)*1000</f>
        <v>0</v>
      </c>
      <c r="C77" s="43">
        <f>'Multi'!$B132*'Loads'!$B50*'LAFs'!C265/(24*'Input'!$F$60)*1000</f>
        <v>0</v>
      </c>
      <c r="D77" s="43">
        <f>'Multi'!$B132*'Loads'!$B50*'LAFs'!D265/(24*'Input'!$F$60)*1000</f>
        <v>0</v>
      </c>
      <c r="E77" s="43">
        <f>'Multi'!$B132*'Loads'!$B50*'LAFs'!E265/(24*'Input'!$F$60)*1000</f>
        <v>0</v>
      </c>
      <c r="F77" s="43">
        <f>'Multi'!$B132*'Loads'!$B50*'LAFs'!F265/(24*'Input'!$F$60)*1000</f>
        <v>0</v>
      </c>
      <c r="G77" s="43">
        <f>'Multi'!$B132*'Loads'!$B50*'LAFs'!G265/(24*'Input'!$F$60)*1000</f>
        <v>0</v>
      </c>
      <c r="H77" s="43">
        <f>'Multi'!$B132*'Loads'!$B50*'LAFs'!H265/(24*'Input'!$F$60)*1000</f>
        <v>0</v>
      </c>
      <c r="I77" s="43">
        <f>'Multi'!$B132*'Loads'!$B50*'LAFs'!I265/(24*'Input'!$F$60)*1000</f>
        <v>0</v>
      </c>
      <c r="J77" s="43">
        <f>'Multi'!$B132*'Loads'!$B50*'LAFs'!J265/(24*'Input'!$F$60)*1000</f>
        <v>0</v>
      </c>
      <c r="K77" s="17"/>
    </row>
    <row r="78" spans="1:11">
      <c r="A78" s="4" t="s">
        <v>232</v>
      </c>
      <c r="B78" s="43">
        <f>'Multi'!$B133*'Loads'!$B51*'LAFs'!B266/(24*'Input'!$F$60)*1000</f>
        <v>0</v>
      </c>
      <c r="C78" s="43">
        <f>'Multi'!$B133*'Loads'!$B51*'LAFs'!C266/(24*'Input'!$F$60)*1000</f>
        <v>0</v>
      </c>
      <c r="D78" s="43">
        <f>'Multi'!$B133*'Loads'!$B51*'LAFs'!D266/(24*'Input'!$F$60)*1000</f>
        <v>0</v>
      </c>
      <c r="E78" s="43">
        <f>'Multi'!$B133*'Loads'!$B51*'LAFs'!E266/(24*'Input'!$F$60)*1000</f>
        <v>0</v>
      </c>
      <c r="F78" s="43">
        <f>'Multi'!$B133*'Loads'!$B51*'LAFs'!F266/(24*'Input'!$F$60)*1000</f>
        <v>0</v>
      </c>
      <c r="G78" s="43">
        <f>'Multi'!$B133*'Loads'!$B51*'LAFs'!G266/(24*'Input'!$F$60)*1000</f>
        <v>0</v>
      </c>
      <c r="H78" s="43">
        <f>'Multi'!$B133*'Loads'!$B51*'LAFs'!H266/(24*'Input'!$F$60)*1000</f>
        <v>0</v>
      </c>
      <c r="I78" s="43">
        <f>'Multi'!$B133*'Loads'!$B51*'LAFs'!I266/(24*'Input'!$F$60)*1000</f>
        <v>0</v>
      </c>
      <c r="J78" s="43">
        <f>'Multi'!$B133*'Loads'!$B51*'LAFs'!J266/(24*'Input'!$F$60)*1000</f>
        <v>0</v>
      </c>
      <c r="K78" s="17"/>
    </row>
    <row r="79" spans="1:11">
      <c r="A79" s="4" t="s">
        <v>189</v>
      </c>
      <c r="B79" s="43">
        <f>'Multi'!$B134*'Loads'!$B52*'LAFs'!B267/(24*'Input'!$F$60)*1000</f>
        <v>0</v>
      </c>
      <c r="C79" s="43">
        <f>'Multi'!$B134*'Loads'!$B52*'LAFs'!C267/(24*'Input'!$F$60)*1000</f>
        <v>0</v>
      </c>
      <c r="D79" s="43">
        <f>'Multi'!$B134*'Loads'!$B52*'LAFs'!D267/(24*'Input'!$F$60)*1000</f>
        <v>0</v>
      </c>
      <c r="E79" s="43">
        <f>'Multi'!$B134*'Loads'!$B52*'LAFs'!E267/(24*'Input'!$F$60)*1000</f>
        <v>0</v>
      </c>
      <c r="F79" s="43">
        <f>'Multi'!$B134*'Loads'!$B52*'LAFs'!F267/(24*'Input'!$F$60)*1000</f>
        <v>0</v>
      </c>
      <c r="G79" s="43">
        <f>'Multi'!$B134*'Loads'!$B52*'LAFs'!G267/(24*'Input'!$F$60)*1000</f>
        <v>0</v>
      </c>
      <c r="H79" s="43">
        <f>'Multi'!$B134*'Loads'!$B52*'LAFs'!H267/(24*'Input'!$F$60)*1000</f>
        <v>0</v>
      </c>
      <c r="I79" s="43">
        <f>'Multi'!$B134*'Loads'!$B52*'LAFs'!I267/(24*'Input'!$F$60)*1000</f>
        <v>0</v>
      </c>
      <c r="J79" s="43">
        <f>'Multi'!$B134*'Loads'!$B52*'LAFs'!J267/(24*'Input'!$F$60)*1000</f>
        <v>0</v>
      </c>
      <c r="K79" s="17"/>
    </row>
    <row r="80" spans="1:11">
      <c r="A80" s="4" t="s">
        <v>190</v>
      </c>
      <c r="B80" s="43">
        <f>'Multi'!$B135*'Loads'!$B53*'LAFs'!B268/(24*'Input'!$F$60)*1000</f>
        <v>0</v>
      </c>
      <c r="C80" s="43">
        <f>'Multi'!$B135*'Loads'!$B53*'LAFs'!C268/(24*'Input'!$F$60)*1000</f>
        <v>0</v>
      </c>
      <c r="D80" s="43">
        <f>'Multi'!$B135*'Loads'!$B53*'LAFs'!D268/(24*'Input'!$F$60)*1000</f>
        <v>0</v>
      </c>
      <c r="E80" s="43">
        <f>'Multi'!$B135*'Loads'!$B53*'LAFs'!E268/(24*'Input'!$F$60)*1000</f>
        <v>0</v>
      </c>
      <c r="F80" s="43">
        <f>'Multi'!$B135*'Loads'!$B53*'LAFs'!F268/(24*'Input'!$F$60)*1000</f>
        <v>0</v>
      </c>
      <c r="G80" s="43">
        <f>'Multi'!$B135*'Loads'!$B53*'LAFs'!G268/(24*'Input'!$F$60)*1000</f>
        <v>0</v>
      </c>
      <c r="H80" s="43">
        <f>'Multi'!$B135*'Loads'!$B53*'LAFs'!H268/(24*'Input'!$F$60)*1000</f>
        <v>0</v>
      </c>
      <c r="I80" s="43">
        <f>'Multi'!$B135*'Loads'!$B53*'LAFs'!I268/(24*'Input'!$F$60)*1000</f>
        <v>0</v>
      </c>
      <c r="J80" s="43">
        <f>'Multi'!$B135*'Loads'!$B53*'LAFs'!J268/(24*'Input'!$F$60)*1000</f>
        <v>0</v>
      </c>
      <c r="K80" s="17"/>
    </row>
    <row r="81" spans="1:11">
      <c r="A81" s="4" t="s">
        <v>210</v>
      </c>
      <c r="B81" s="43">
        <f>'Multi'!$B136*'Loads'!$B54*'LAFs'!B269/(24*'Input'!$F$60)*1000</f>
        <v>0</v>
      </c>
      <c r="C81" s="43">
        <f>'Multi'!$B136*'Loads'!$B54*'LAFs'!C269/(24*'Input'!$F$60)*1000</f>
        <v>0</v>
      </c>
      <c r="D81" s="43">
        <f>'Multi'!$B136*'Loads'!$B54*'LAFs'!D269/(24*'Input'!$F$60)*1000</f>
        <v>0</v>
      </c>
      <c r="E81" s="43">
        <f>'Multi'!$B136*'Loads'!$B54*'LAFs'!E269/(24*'Input'!$F$60)*1000</f>
        <v>0</v>
      </c>
      <c r="F81" s="43">
        <f>'Multi'!$B136*'Loads'!$B54*'LAFs'!F269/(24*'Input'!$F$60)*1000</f>
        <v>0</v>
      </c>
      <c r="G81" s="43">
        <f>'Multi'!$B136*'Loads'!$B54*'LAFs'!G269/(24*'Input'!$F$60)*1000</f>
        <v>0</v>
      </c>
      <c r="H81" s="43">
        <f>'Multi'!$B136*'Loads'!$B54*'LAFs'!H269/(24*'Input'!$F$60)*1000</f>
        <v>0</v>
      </c>
      <c r="I81" s="43">
        <f>'Multi'!$B136*'Loads'!$B54*'LAFs'!I269/(24*'Input'!$F$60)*1000</f>
        <v>0</v>
      </c>
      <c r="J81" s="43">
        <f>'Multi'!$B136*'Loads'!$B54*'LAFs'!J269/(24*'Input'!$F$60)*1000</f>
        <v>0</v>
      </c>
      <c r="K81" s="17"/>
    </row>
    <row r="82" spans="1:11">
      <c r="A82" s="4" t="s">
        <v>191</v>
      </c>
      <c r="B82" s="43">
        <f>'Multi'!$B137*'Loads'!$B55*'LAFs'!B270/(24*'Input'!$F$60)*1000</f>
        <v>0</v>
      </c>
      <c r="C82" s="43">
        <f>'Multi'!$B137*'Loads'!$B55*'LAFs'!C270/(24*'Input'!$F$60)*1000</f>
        <v>0</v>
      </c>
      <c r="D82" s="43">
        <f>'Multi'!$B137*'Loads'!$B55*'LAFs'!D270/(24*'Input'!$F$60)*1000</f>
        <v>0</v>
      </c>
      <c r="E82" s="43">
        <f>'Multi'!$B137*'Loads'!$B55*'LAFs'!E270/(24*'Input'!$F$60)*1000</f>
        <v>0</v>
      </c>
      <c r="F82" s="43">
        <f>'Multi'!$B137*'Loads'!$B55*'LAFs'!F270/(24*'Input'!$F$60)*1000</f>
        <v>0</v>
      </c>
      <c r="G82" s="43">
        <f>'Multi'!$B137*'Loads'!$B55*'LAFs'!G270/(24*'Input'!$F$60)*1000</f>
        <v>0</v>
      </c>
      <c r="H82" s="43">
        <f>'Multi'!$B137*'Loads'!$B55*'LAFs'!H270/(24*'Input'!$F$60)*1000</f>
        <v>0</v>
      </c>
      <c r="I82" s="43">
        <f>'Multi'!$B137*'Loads'!$B55*'LAFs'!I270/(24*'Input'!$F$60)*1000</f>
        <v>0</v>
      </c>
      <c r="J82" s="43">
        <f>'Multi'!$B137*'Loads'!$B55*'LAFs'!J270/(24*'Input'!$F$60)*1000</f>
        <v>0</v>
      </c>
      <c r="K82" s="17"/>
    </row>
    <row r="83" spans="1:11">
      <c r="A83" s="4" t="s">
        <v>192</v>
      </c>
      <c r="B83" s="43">
        <f>'Multi'!$B138*'Loads'!$B56*'LAFs'!B271/(24*'Input'!$F$60)*1000</f>
        <v>0</v>
      </c>
      <c r="C83" s="43">
        <f>'Multi'!$B138*'Loads'!$B56*'LAFs'!C271/(24*'Input'!$F$60)*1000</f>
        <v>0</v>
      </c>
      <c r="D83" s="43">
        <f>'Multi'!$B138*'Loads'!$B56*'LAFs'!D271/(24*'Input'!$F$60)*1000</f>
        <v>0</v>
      </c>
      <c r="E83" s="43">
        <f>'Multi'!$B138*'Loads'!$B56*'LAFs'!E271/(24*'Input'!$F$60)*1000</f>
        <v>0</v>
      </c>
      <c r="F83" s="43">
        <f>'Multi'!$B138*'Loads'!$B56*'LAFs'!F271/(24*'Input'!$F$60)*1000</f>
        <v>0</v>
      </c>
      <c r="G83" s="43">
        <f>'Multi'!$B138*'Loads'!$B56*'LAFs'!G271/(24*'Input'!$F$60)*1000</f>
        <v>0</v>
      </c>
      <c r="H83" s="43">
        <f>'Multi'!$B138*'Loads'!$B56*'LAFs'!H271/(24*'Input'!$F$60)*1000</f>
        <v>0</v>
      </c>
      <c r="I83" s="43">
        <f>'Multi'!$B138*'Loads'!$B56*'LAFs'!I271/(24*'Input'!$F$60)*1000</f>
        <v>0</v>
      </c>
      <c r="J83" s="43">
        <f>'Multi'!$B138*'Loads'!$B56*'LAFs'!J271/(24*'Input'!$F$60)*1000</f>
        <v>0</v>
      </c>
      <c r="K83" s="17"/>
    </row>
    <row r="84" spans="1:11">
      <c r="A84" s="4" t="s">
        <v>193</v>
      </c>
      <c r="B84" s="43">
        <f>'Multi'!$B139*'Loads'!$B57*'LAFs'!B272/(24*'Input'!$F$60)*1000</f>
        <v>0</v>
      </c>
      <c r="C84" s="43">
        <f>'Multi'!$B139*'Loads'!$B57*'LAFs'!C272/(24*'Input'!$F$60)*1000</f>
        <v>0</v>
      </c>
      <c r="D84" s="43">
        <f>'Multi'!$B139*'Loads'!$B57*'LAFs'!D272/(24*'Input'!$F$60)*1000</f>
        <v>0</v>
      </c>
      <c r="E84" s="43">
        <f>'Multi'!$B139*'Loads'!$B57*'LAFs'!E272/(24*'Input'!$F$60)*1000</f>
        <v>0</v>
      </c>
      <c r="F84" s="43">
        <f>'Multi'!$B139*'Loads'!$B57*'LAFs'!F272/(24*'Input'!$F$60)*1000</f>
        <v>0</v>
      </c>
      <c r="G84" s="43">
        <f>'Multi'!$B139*'Loads'!$B57*'LAFs'!G272/(24*'Input'!$F$60)*1000</f>
        <v>0</v>
      </c>
      <c r="H84" s="43">
        <f>'Multi'!$B139*'Loads'!$B57*'LAFs'!H272/(24*'Input'!$F$60)*1000</f>
        <v>0</v>
      </c>
      <c r="I84" s="43">
        <f>'Multi'!$B139*'Loads'!$B57*'LAFs'!I272/(24*'Input'!$F$60)*1000</f>
        <v>0</v>
      </c>
      <c r="J84" s="43">
        <f>'Multi'!$B139*'Loads'!$B57*'LAFs'!J272/(24*'Input'!$F$60)*1000</f>
        <v>0</v>
      </c>
      <c r="K84" s="17"/>
    </row>
    <row r="85" spans="1:11">
      <c r="A85" s="4" t="s">
        <v>194</v>
      </c>
      <c r="B85" s="43">
        <f>'Multi'!$B140*'Loads'!$B58*'LAFs'!B273/(24*'Input'!$F$60)*1000</f>
        <v>0</v>
      </c>
      <c r="C85" s="43">
        <f>'Multi'!$B140*'Loads'!$B58*'LAFs'!C273/(24*'Input'!$F$60)*1000</f>
        <v>0</v>
      </c>
      <c r="D85" s="43">
        <f>'Multi'!$B140*'Loads'!$B58*'LAFs'!D273/(24*'Input'!$F$60)*1000</f>
        <v>0</v>
      </c>
      <c r="E85" s="43">
        <f>'Multi'!$B140*'Loads'!$B58*'LAFs'!E273/(24*'Input'!$F$60)*1000</f>
        <v>0</v>
      </c>
      <c r="F85" s="43">
        <f>'Multi'!$B140*'Loads'!$B58*'LAFs'!F273/(24*'Input'!$F$60)*1000</f>
        <v>0</v>
      </c>
      <c r="G85" s="43">
        <f>'Multi'!$B140*'Loads'!$B58*'LAFs'!G273/(24*'Input'!$F$60)*1000</f>
        <v>0</v>
      </c>
      <c r="H85" s="43">
        <f>'Multi'!$B140*'Loads'!$B58*'LAFs'!H273/(24*'Input'!$F$60)*1000</f>
        <v>0</v>
      </c>
      <c r="I85" s="43">
        <f>'Multi'!$B140*'Loads'!$B58*'LAFs'!I273/(24*'Input'!$F$60)*1000</f>
        <v>0</v>
      </c>
      <c r="J85" s="43">
        <f>'Multi'!$B140*'Loads'!$B58*'LAFs'!J273/(24*'Input'!$F$60)*1000</f>
        <v>0</v>
      </c>
      <c r="K85" s="17"/>
    </row>
    <row r="86" spans="1:11">
      <c r="A86" s="4" t="s">
        <v>211</v>
      </c>
      <c r="B86" s="43">
        <f>'Multi'!$B141*'Loads'!$B59*'LAFs'!B274/(24*'Input'!$F$60)*1000</f>
        <v>0</v>
      </c>
      <c r="C86" s="43">
        <f>'Multi'!$B141*'Loads'!$B59*'LAFs'!C274/(24*'Input'!$F$60)*1000</f>
        <v>0</v>
      </c>
      <c r="D86" s="43">
        <f>'Multi'!$B141*'Loads'!$B59*'LAFs'!D274/(24*'Input'!$F$60)*1000</f>
        <v>0</v>
      </c>
      <c r="E86" s="43">
        <f>'Multi'!$B141*'Loads'!$B59*'LAFs'!E274/(24*'Input'!$F$60)*1000</f>
        <v>0</v>
      </c>
      <c r="F86" s="43">
        <f>'Multi'!$B141*'Loads'!$B59*'LAFs'!F274/(24*'Input'!$F$60)*1000</f>
        <v>0</v>
      </c>
      <c r="G86" s="43">
        <f>'Multi'!$B141*'Loads'!$B59*'LAFs'!G274/(24*'Input'!$F$60)*1000</f>
        <v>0</v>
      </c>
      <c r="H86" s="43">
        <f>'Multi'!$B141*'Loads'!$B59*'LAFs'!H274/(24*'Input'!$F$60)*1000</f>
        <v>0</v>
      </c>
      <c r="I86" s="43">
        <f>'Multi'!$B141*'Loads'!$B59*'LAFs'!I274/(24*'Input'!$F$60)*1000</f>
        <v>0</v>
      </c>
      <c r="J86" s="43">
        <f>'Multi'!$B141*'Loads'!$B59*'LAFs'!J274/(24*'Input'!$F$60)*1000</f>
        <v>0</v>
      </c>
      <c r="K86" s="17"/>
    </row>
    <row r="87" spans="1:11">
      <c r="A87" s="4" t="s">
        <v>233</v>
      </c>
      <c r="B87" s="43">
        <f>'Multi'!$B142*'Loads'!$B60*'LAFs'!B275/(24*'Input'!$F$60)*1000</f>
        <v>0</v>
      </c>
      <c r="C87" s="43">
        <f>'Multi'!$B142*'Loads'!$B60*'LAFs'!C275/(24*'Input'!$F$60)*1000</f>
        <v>0</v>
      </c>
      <c r="D87" s="43">
        <f>'Multi'!$B142*'Loads'!$B60*'LAFs'!D275/(24*'Input'!$F$60)*1000</f>
        <v>0</v>
      </c>
      <c r="E87" s="43">
        <f>'Multi'!$B142*'Loads'!$B60*'LAFs'!E275/(24*'Input'!$F$60)*1000</f>
        <v>0</v>
      </c>
      <c r="F87" s="43">
        <f>'Multi'!$B142*'Loads'!$B60*'LAFs'!F275/(24*'Input'!$F$60)*1000</f>
        <v>0</v>
      </c>
      <c r="G87" s="43">
        <f>'Multi'!$B142*'Loads'!$B60*'LAFs'!G275/(24*'Input'!$F$60)*1000</f>
        <v>0</v>
      </c>
      <c r="H87" s="43">
        <f>'Multi'!$B142*'Loads'!$B60*'LAFs'!H275/(24*'Input'!$F$60)*1000</f>
        <v>0</v>
      </c>
      <c r="I87" s="43">
        <f>'Multi'!$B142*'Loads'!$B60*'LAFs'!I275/(24*'Input'!$F$60)*1000</f>
        <v>0</v>
      </c>
      <c r="J87" s="43">
        <f>'Multi'!$B142*'Loads'!$B60*'LAFs'!J275/(24*'Input'!$F$60)*1000</f>
        <v>0</v>
      </c>
      <c r="K87" s="17"/>
    </row>
    <row r="88" spans="1:11">
      <c r="A88" s="4" t="s">
        <v>234</v>
      </c>
      <c r="B88" s="43">
        <f>'Multi'!$B143*'Loads'!$B61*'LAFs'!B276/(24*'Input'!$F$60)*1000</f>
        <v>0</v>
      </c>
      <c r="C88" s="43">
        <f>'Multi'!$B143*'Loads'!$B61*'LAFs'!C276/(24*'Input'!$F$60)*1000</f>
        <v>0</v>
      </c>
      <c r="D88" s="43">
        <f>'Multi'!$B143*'Loads'!$B61*'LAFs'!D276/(24*'Input'!$F$60)*1000</f>
        <v>0</v>
      </c>
      <c r="E88" s="43">
        <f>'Multi'!$B143*'Loads'!$B61*'LAFs'!E276/(24*'Input'!$F$60)*1000</f>
        <v>0</v>
      </c>
      <c r="F88" s="43">
        <f>'Multi'!$B143*'Loads'!$B61*'LAFs'!F276/(24*'Input'!$F$60)*1000</f>
        <v>0</v>
      </c>
      <c r="G88" s="43">
        <f>'Multi'!$B143*'Loads'!$B61*'LAFs'!G276/(24*'Input'!$F$60)*1000</f>
        <v>0</v>
      </c>
      <c r="H88" s="43">
        <f>'Multi'!$B143*'Loads'!$B61*'LAFs'!H276/(24*'Input'!$F$60)*1000</f>
        <v>0</v>
      </c>
      <c r="I88" s="43">
        <f>'Multi'!$B143*'Loads'!$B61*'LAFs'!I276/(24*'Input'!$F$60)*1000</f>
        <v>0</v>
      </c>
      <c r="J88" s="43">
        <f>'Multi'!$B143*'Loads'!$B61*'LAFs'!J276/(24*'Input'!$F$60)*1000</f>
        <v>0</v>
      </c>
      <c r="K88" s="17"/>
    </row>
    <row r="89" spans="1:11">
      <c r="A89" s="4" t="s">
        <v>235</v>
      </c>
      <c r="B89" s="43">
        <f>'Multi'!$B144*'Loads'!$B62*'LAFs'!B277/(24*'Input'!$F$60)*1000</f>
        <v>0</v>
      </c>
      <c r="C89" s="43">
        <f>'Multi'!$B144*'Loads'!$B62*'LAFs'!C277/(24*'Input'!$F$60)*1000</f>
        <v>0</v>
      </c>
      <c r="D89" s="43">
        <f>'Multi'!$B144*'Loads'!$B62*'LAFs'!D277/(24*'Input'!$F$60)*1000</f>
        <v>0</v>
      </c>
      <c r="E89" s="43">
        <f>'Multi'!$B144*'Loads'!$B62*'LAFs'!E277/(24*'Input'!$F$60)*1000</f>
        <v>0</v>
      </c>
      <c r="F89" s="43">
        <f>'Multi'!$B144*'Loads'!$B62*'LAFs'!F277/(24*'Input'!$F$60)*1000</f>
        <v>0</v>
      </c>
      <c r="G89" s="43">
        <f>'Multi'!$B144*'Loads'!$B62*'LAFs'!G277/(24*'Input'!$F$60)*1000</f>
        <v>0</v>
      </c>
      <c r="H89" s="43">
        <f>'Multi'!$B144*'Loads'!$B62*'LAFs'!H277/(24*'Input'!$F$60)*1000</f>
        <v>0</v>
      </c>
      <c r="I89" s="43">
        <f>'Multi'!$B144*'Loads'!$B62*'LAFs'!I277/(24*'Input'!$F$60)*1000</f>
        <v>0</v>
      </c>
      <c r="J89" s="43">
        <f>'Multi'!$B144*'Loads'!$B62*'LAFs'!J277/(24*'Input'!$F$60)*1000</f>
        <v>0</v>
      </c>
      <c r="K89" s="17"/>
    </row>
    <row r="90" spans="1:11">
      <c r="A90" s="4" t="s">
        <v>236</v>
      </c>
      <c r="B90" s="43">
        <f>'Multi'!$B145*'Loads'!$B63*'LAFs'!B278/(24*'Input'!$F$60)*1000</f>
        <v>0</v>
      </c>
      <c r="C90" s="43">
        <f>'Multi'!$B145*'Loads'!$B63*'LAFs'!C278/(24*'Input'!$F$60)*1000</f>
        <v>0</v>
      </c>
      <c r="D90" s="43">
        <f>'Multi'!$B145*'Loads'!$B63*'LAFs'!D278/(24*'Input'!$F$60)*1000</f>
        <v>0</v>
      </c>
      <c r="E90" s="43">
        <f>'Multi'!$B145*'Loads'!$B63*'LAFs'!E278/(24*'Input'!$F$60)*1000</f>
        <v>0</v>
      </c>
      <c r="F90" s="43">
        <f>'Multi'!$B145*'Loads'!$B63*'LAFs'!F278/(24*'Input'!$F$60)*1000</f>
        <v>0</v>
      </c>
      <c r="G90" s="43">
        <f>'Multi'!$B145*'Loads'!$B63*'LAFs'!G278/(24*'Input'!$F$60)*1000</f>
        <v>0</v>
      </c>
      <c r="H90" s="43">
        <f>'Multi'!$B145*'Loads'!$B63*'LAFs'!H278/(24*'Input'!$F$60)*1000</f>
        <v>0</v>
      </c>
      <c r="I90" s="43">
        <f>'Multi'!$B145*'Loads'!$B63*'LAFs'!I278/(24*'Input'!$F$60)*1000</f>
        <v>0</v>
      </c>
      <c r="J90" s="43">
        <f>'Multi'!$B145*'Loads'!$B63*'LAFs'!J278/(24*'Input'!$F$60)*1000</f>
        <v>0</v>
      </c>
      <c r="K90" s="17"/>
    </row>
    <row r="91" spans="1:11">
      <c r="A91" s="4" t="s">
        <v>237</v>
      </c>
      <c r="B91" s="43">
        <f>'Multi'!$B146*'Loads'!$B64*'LAFs'!B279/(24*'Input'!$F$60)*1000</f>
        <v>0</v>
      </c>
      <c r="C91" s="43">
        <f>'Multi'!$B146*'Loads'!$B64*'LAFs'!C279/(24*'Input'!$F$60)*1000</f>
        <v>0</v>
      </c>
      <c r="D91" s="43">
        <f>'Multi'!$B146*'Loads'!$B64*'LAFs'!D279/(24*'Input'!$F$60)*1000</f>
        <v>0</v>
      </c>
      <c r="E91" s="43">
        <f>'Multi'!$B146*'Loads'!$B64*'LAFs'!E279/(24*'Input'!$F$60)*1000</f>
        <v>0</v>
      </c>
      <c r="F91" s="43">
        <f>'Multi'!$B146*'Loads'!$B64*'LAFs'!F279/(24*'Input'!$F$60)*1000</f>
        <v>0</v>
      </c>
      <c r="G91" s="43">
        <f>'Multi'!$B146*'Loads'!$B64*'LAFs'!G279/(24*'Input'!$F$60)*1000</f>
        <v>0</v>
      </c>
      <c r="H91" s="43">
        <f>'Multi'!$B146*'Loads'!$B64*'LAFs'!H279/(24*'Input'!$F$60)*1000</f>
        <v>0</v>
      </c>
      <c r="I91" s="43">
        <f>'Multi'!$B146*'Loads'!$B64*'LAFs'!I279/(24*'Input'!$F$60)*1000</f>
        <v>0</v>
      </c>
      <c r="J91" s="43">
        <f>'Multi'!$B146*'Loads'!$B64*'LAFs'!J279/(24*'Input'!$F$60)*1000</f>
        <v>0</v>
      </c>
      <c r="K91" s="17"/>
    </row>
    <row r="92" spans="1:11">
      <c r="A92" s="4" t="s">
        <v>195</v>
      </c>
      <c r="B92" s="43">
        <f>'Multi'!$B147*'Loads'!$B65*'LAFs'!B280/(24*'Input'!$F$60)*1000</f>
        <v>0</v>
      </c>
      <c r="C92" s="43">
        <f>'Multi'!$B147*'Loads'!$B65*'LAFs'!C280/(24*'Input'!$F$60)*1000</f>
        <v>0</v>
      </c>
      <c r="D92" s="43">
        <f>'Multi'!$B147*'Loads'!$B65*'LAFs'!D280/(24*'Input'!$F$60)*1000</f>
        <v>0</v>
      </c>
      <c r="E92" s="43">
        <f>'Multi'!$B147*'Loads'!$B65*'LAFs'!E280/(24*'Input'!$F$60)*1000</f>
        <v>0</v>
      </c>
      <c r="F92" s="43">
        <f>'Multi'!$B147*'Loads'!$B65*'LAFs'!F280/(24*'Input'!$F$60)*1000</f>
        <v>0</v>
      </c>
      <c r="G92" s="43">
        <f>'Multi'!$B147*'Loads'!$B65*'LAFs'!G280/(24*'Input'!$F$60)*1000</f>
        <v>0</v>
      </c>
      <c r="H92" s="43">
        <f>'Multi'!$B147*'Loads'!$B65*'LAFs'!H280/(24*'Input'!$F$60)*1000</f>
        <v>0</v>
      </c>
      <c r="I92" s="43">
        <f>'Multi'!$B147*'Loads'!$B65*'LAFs'!I280/(24*'Input'!$F$60)*1000</f>
        <v>0</v>
      </c>
      <c r="J92" s="43">
        <f>'Multi'!$B147*'Loads'!$B65*'LAFs'!J280/(24*'Input'!$F$60)*1000</f>
        <v>0</v>
      </c>
      <c r="K92" s="17"/>
    </row>
    <row r="93" spans="1:11">
      <c r="A93" s="4" t="s">
        <v>196</v>
      </c>
      <c r="B93" s="43">
        <f>'Multi'!$B148*'Loads'!$B66*'LAFs'!B281/(24*'Input'!$F$60)*1000</f>
        <v>0</v>
      </c>
      <c r="C93" s="43">
        <f>'Multi'!$B148*'Loads'!$B66*'LAFs'!C281/(24*'Input'!$F$60)*1000</f>
        <v>0</v>
      </c>
      <c r="D93" s="43">
        <f>'Multi'!$B148*'Loads'!$B66*'LAFs'!D281/(24*'Input'!$F$60)*1000</f>
        <v>0</v>
      </c>
      <c r="E93" s="43">
        <f>'Multi'!$B148*'Loads'!$B66*'LAFs'!E281/(24*'Input'!$F$60)*1000</f>
        <v>0</v>
      </c>
      <c r="F93" s="43">
        <f>'Multi'!$B148*'Loads'!$B66*'LAFs'!F281/(24*'Input'!$F$60)*1000</f>
        <v>0</v>
      </c>
      <c r="G93" s="43">
        <f>'Multi'!$B148*'Loads'!$B66*'LAFs'!G281/(24*'Input'!$F$60)*1000</f>
        <v>0</v>
      </c>
      <c r="H93" s="43">
        <f>'Multi'!$B148*'Loads'!$B66*'LAFs'!H281/(24*'Input'!$F$60)*1000</f>
        <v>0</v>
      </c>
      <c r="I93" s="43">
        <f>'Multi'!$B148*'Loads'!$B66*'LAFs'!I281/(24*'Input'!$F$60)*1000</f>
        <v>0</v>
      </c>
      <c r="J93" s="43">
        <f>'Multi'!$B148*'Loads'!$B66*'LAFs'!J281/(24*'Input'!$F$60)*1000</f>
        <v>0</v>
      </c>
      <c r="K93" s="17"/>
    </row>
    <row r="94" spans="1:11">
      <c r="A94" s="4" t="s">
        <v>197</v>
      </c>
      <c r="B94" s="43">
        <f>'Multi'!$B149*'Loads'!$B67*'LAFs'!B282/(24*'Input'!$F$60)*1000</f>
        <v>0</v>
      </c>
      <c r="C94" s="43">
        <f>'Multi'!$B149*'Loads'!$B67*'LAFs'!C282/(24*'Input'!$F$60)*1000</f>
        <v>0</v>
      </c>
      <c r="D94" s="43">
        <f>'Multi'!$B149*'Loads'!$B67*'LAFs'!D282/(24*'Input'!$F$60)*1000</f>
        <v>0</v>
      </c>
      <c r="E94" s="43">
        <f>'Multi'!$B149*'Loads'!$B67*'LAFs'!E282/(24*'Input'!$F$60)*1000</f>
        <v>0</v>
      </c>
      <c r="F94" s="43">
        <f>'Multi'!$B149*'Loads'!$B67*'LAFs'!F282/(24*'Input'!$F$60)*1000</f>
        <v>0</v>
      </c>
      <c r="G94" s="43">
        <f>'Multi'!$B149*'Loads'!$B67*'LAFs'!G282/(24*'Input'!$F$60)*1000</f>
        <v>0</v>
      </c>
      <c r="H94" s="43">
        <f>'Multi'!$B149*'Loads'!$B67*'LAFs'!H282/(24*'Input'!$F$60)*1000</f>
        <v>0</v>
      </c>
      <c r="I94" s="43">
        <f>'Multi'!$B149*'Loads'!$B67*'LAFs'!I282/(24*'Input'!$F$60)*1000</f>
        <v>0</v>
      </c>
      <c r="J94" s="43">
        <f>'Multi'!$B149*'Loads'!$B67*'LAFs'!J282/(24*'Input'!$F$60)*1000</f>
        <v>0</v>
      </c>
      <c r="K94" s="17"/>
    </row>
    <row r="95" spans="1:11">
      <c r="A95" s="4" t="s">
        <v>198</v>
      </c>
      <c r="B95" s="43">
        <f>'Multi'!$B150*'Loads'!$B68*'LAFs'!B283/(24*'Input'!$F$60)*1000</f>
        <v>0</v>
      </c>
      <c r="C95" s="43">
        <f>'Multi'!$B150*'Loads'!$B68*'LAFs'!C283/(24*'Input'!$F$60)*1000</f>
        <v>0</v>
      </c>
      <c r="D95" s="43">
        <f>'Multi'!$B150*'Loads'!$B68*'LAFs'!D283/(24*'Input'!$F$60)*1000</f>
        <v>0</v>
      </c>
      <c r="E95" s="43">
        <f>'Multi'!$B150*'Loads'!$B68*'LAFs'!E283/(24*'Input'!$F$60)*1000</f>
        <v>0</v>
      </c>
      <c r="F95" s="43">
        <f>'Multi'!$B150*'Loads'!$B68*'LAFs'!F283/(24*'Input'!$F$60)*1000</f>
        <v>0</v>
      </c>
      <c r="G95" s="43">
        <f>'Multi'!$B150*'Loads'!$B68*'LAFs'!G283/(24*'Input'!$F$60)*1000</f>
        <v>0</v>
      </c>
      <c r="H95" s="43">
        <f>'Multi'!$B150*'Loads'!$B68*'LAFs'!H283/(24*'Input'!$F$60)*1000</f>
        <v>0</v>
      </c>
      <c r="I95" s="43">
        <f>'Multi'!$B150*'Loads'!$B68*'LAFs'!I283/(24*'Input'!$F$60)*1000</f>
        <v>0</v>
      </c>
      <c r="J95" s="43">
        <f>'Multi'!$B150*'Loads'!$B68*'LAFs'!J283/(24*'Input'!$F$60)*1000</f>
        <v>0</v>
      </c>
      <c r="K95" s="17"/>
    </row>
    <row r="96" spans="1:11">
      <c r="A96" s="4" t="s">
        <v>199</v>
      </c>
      <c r="B96" s="43">
        <f>'Multi'!$B151*'Loads'!$B69*'LAFs'!B284/(24*'Input'!$F$60)*1000</f>
        <v>0</v>
      </c>
      <c r="C96" s="43">
        <f>'Multi'!$B151*'Loads'!$B69*'LAFs'!C284/(24*'Input'!$F$60)*1000</f>
        <v>0</v>
      </c>
      <c r="D96" s="43">
        <f>'Multi'!$B151*'Loads'!$B69*'LAFs'!D284/(24*'Input'!$F$60)*1000</f>
        <v>0</v>
      </c>
      <c r="E96" s="43">
        <f>'Multi'!$B151*'Loads'!$B69*'LAFs'!E284/(24*'Input'!$F$60)*1000</f>
        <v>0</v>
      </c>
      <c r="F96" s="43">
        <f>'Multi'!$B151*'Loads'!$B69*'LAFs'!F284/(24*'Input'!$F$60)*1000</f>
        <v>0</v>
      </c>
      <c r="G96" s="43">
        <f>'Multi'!$B151*'Loads'!$B69*'LAFs'!G284/(24*'Input'!$F$60)*1000</f>
        <v>0</v>
      </c>
      <c r="H96" s="43">
        <f>'Multi'!$B151*'Loads'!$B69*'LAFs'!H284/(24*'Input'!$F$60)*1000</f>
        <v>0</v>
      </c>
      <c r="I96" s="43">
        <f>'Multi'!$B151*'Loads'!$B69*'LAFs'!I284/(24*'Input'!$F$60)*1000</f>
        <v>0</v>
      </c>
      <c r="J96" s="43">
        <f>'Multi'!$B151*'Loads'!$B69*'LAFs'!J284/(24*'Input'!$F$60)*1000</f>
        <v>0</v>
      </c>
      <c r="K96" s="17"/>
    </row>
    <row r="97" spans="1:11">
      <c r="A97" s="4" t="s">
        <v>200</v>
      </c>
      <c r="B97" s="43">
        <f>'Multi'!$B152*'Loads'!$B70*'LAFs'!B285/(24*'Input'!$F$60)*1000</f>
        <v>0</v>
      </c>
      <c r="C97" s="43">
        <f>'Multi'!$B152*'Loads'!$B70*'LAFs'!C285/(24*'Input'!$F$60)*1000</f>
        <v>0</v>
      </c>
      <c r="D97" s="43">
        <f>'Multi'!$B152*'Loads'!$B70*'LAFs'!D285/(24*'Input'!$F$60)*1000</f>
        <v>0</v>
      </c>
      <c r="E97" s="43">
        <f>'Multi'!$B152*'Loads'!$B70*'LAFs'!E285/(24*'Input'!$F$60)*1000</f>
        <v>0</v>
      </c>
      <c r="F97" s="43">
        <f>'Multi'!$B152*'Loads'!$B70*'LAFs'!F285/(24*'Input'!$F$60)*1000</f>
        <v>0</v>
      </c>
      <c r="G97" s="43">
        <f>'Multi'!$B152*'Loads'!$B70*'LAFs'!G285/(24*'Input'!$F$60)*1000</f>
        <v>0</v>
      </c>
      <c r="H97" s="43">
        <f>'Multi'!$B152*'Loads'!$B70*'LAFs'!H285/(24*'Input'!$F$60)*1000</f>
        <v>0</v>
      </c>
      <c r="I97" s="43">
        <f>'Multi'!$B152*'Loads'!$B70*'LAFs'!I285/(24*'Input'!$F$60)*1000</f>
        <v>0</v>
      </c>
      <c r="J97" s="43">
        <f>'Multi'!$B152*'Loads'!$B70*'LAFs'!J285/(24*'Input'!$F$60)*1000</f>
        <v>0</v>
      </c>
      <c r="K97" s="17"/>
    </row>
    <row r="98" spans="1:11">
      <c r="A98" s="4" t="s">
        <v>201</v>
      </c>
      <c r="B98" s="43">
        <f>'Multi'!$B153*'Loads'!$B71*'LAFs'!B286/(24*'Input'!$F$60)*1000</f>
        <v>0</v>
      </c>
      <c r="C98" s="43">
        <f>'Multi'!$B153*'Loads'!$B71*'LAFs'!C286/(24*'Input'!$F$60)*1000</f>
        <v>0</v>
      </c>
      <c r="D98" s="43">
        <f>'Multi'!$B153*'Loads'!$B71*'LAFs'!D286/(24*'Input'!$F$60)*1000</f>
        <v>0</v>
      </c>
      <c r="E98" s="43">
        <f>'Multi'!$B153*'Loads'!$B71*'LAFs'!E286/(24*'Input'!$F$60)*1000</f>
        <v>0</v>
      </c>
      <c r="F98" s="43">
        <f>'Multi'!$B153*'Loads'!$B71*'LAFs'!F286/(24*'Input'!$F$60)*1000</f>
        <v>0</v>
      </c>
      <c r="G98" s="43">
        <f>'Multi'!$B153*'Loads'!$B71*'LAFs'!G286/(24*'Input'!$F$60)*1000</f>
        <v>0</v>
      </c>
      <c r="H98" s="43">
        <f>'Multi'!$B153*'Loads'!$B71*'LAFs'!H286/(24*'Input'!$F$60)*1000</f>
        <v>0</v>
      </c>
      <c r="I98" s="43">
        <f>'Multi'!$B153*'Loads'!$B71*'LAFs'!I286/(24*'Input'!$F$60)*1000</f>
        <v>0</v>
      </c>
      <c r="J98" s="43">
        <f>'Multi'!$B153*'Loads'!$B71*'LAFs'!J286/(24*'Input'!$F$60)*1000</f>
        <v>0</v>
      </c>
      <c r="K98" s="17"/>
    </row>
    <row r="99" spans="1:11">
      <c r="A99" s="4" t="s">
        <v>202</v>
      </c>
      <c r="B99" s="43">
        <f>'Multi'!$B154*'Loads'!$B72*'LAFs'!B287/(24*'Input'!$F$60)*1000</f>
        <v>0</v>
      </c>
      <c r="C99" s="43">
        <f>'Multi'!$B154*'Loads'!$B72*'LAFs'!C287/(24*'Input'!$F$60)*1000</f>
        <v>0</v>
      </c>
      <c r="D99" s="43">
        <f>'Multi'!$B154*'Loads'!$B72*'LAFs'!D287/(24*'Input'!$F$60)*1000</f>
        <v>0</v>
      </c>
      <c r="E99" s="43">
        <f>'Multi'!$B154*'Loads'!$B72*'LAFs'!E287/(24*'Input'!$F$60)*1000</f>
        <v>0</v>
      </c>
      <c r="F99" s="43">
        <f>'Multi'!$B154*'Loads'!$B72*'LAFs'!F287/(24*'Input'!$F$60)*1000</f>
        <v>0</v>
      </c>
      <c r="G99" s="43">
        <f>'Multi'!$B154*'Loads'!$B72*'LAFs'!G287/(24*'Input'!$F$60)*1000</f>
        <v>0</v>
      </c>
      <c r="H99" s="43">
        <f>'Multi'!$B154*'Loads'!$B72*'LAFs'!H287/(24*'Input'!$F$60)*1000</f>
        <v>0</v>
      </c>
      <c r="I99" s="43">
        <f>'Multi'!$B154*'Loads'!$B72*'LAFs'!I287/(24*'Input'!$F$60)*1000</f>
        <v>0</v>
      </c>
      <c r="J99" s="43">
        <f>'Multi'!$B154*'Loads'!$B72*'LAFs'!J287/(24*'Input'!$F$60)*1000</f>
        <v>0</v>
      </c>
      <c r="K99" s="17"/>
    </row>
    <row r="100" spans="1:11">
      <c r="A100" s="4" t="s">
        <v>203</v>
      </c>
      <c r="B100" s="43">
        <f>'Multi'!$B155*'Loads'!$B73*'LAFs'!B288/(24*'Input'!$F$60)*1000</f>
        <v>0</v>
      </c>
      <c r="C100" s="43">
        <f>'Multi'!$B155*'Loads'!$B73*'LAFs'!C288/(24*'Input'!$F$60)*1000</f>
        <v>0</v>
      </c>
      <c r="D100" s="43">
        <f>'Multi'!$B155*'Loads'!$B73*'LAFs'!D288/(24*'Input'!$F$60)*1000</f>
        <v>0</v>
      </c>
      <c r="E100" s="43">
        <f>'Multi'!$B155*'Loads'!$B73*'LAFs'!E288/(24*'Input'!$F$60)*1000</f>
        <v>0</v>
      </c>
      <c r="F100" s="43">
        <f>'Multi'!$B155*'Loads'!$B73*'LAFs'!F288/(24*'Input'!$F$60)*1000</f>
        <v>0</v>
      </c>
      <c r="G100" s="43">
        <f>'Multi'!$B155*'Loads'!$B73*'LAFs'!G288/(24*'Input'!$F$60)*1000</f>
        <v>0</v>
      </c>
      <c r="H100" s="43">
        <f>'Multi'!$B155*'Loads'!$B73*'LAFs'!H288/(24*'Input'!$F$60)*1000</f>
        <v>0</v>
      </c>
      <c r="I100" s="43">
        <f>'Multi'!$B155*'Loads'!$B73*'LAFs'!I288/(24*'Input'!$F$60)*1000</f>
        <v>0</v>
      </c>
      <c r="J100" s="43">
        <f>'Multi'!$B155*'Loads'!$B73*'LAFs'!J288/(24*'Input'!$F$60)*1000</f>
        <v>0</v>
      </c>
      <c r="K100" s="17"/>
    </row>
    <row r="101" spans="1:11">
      <c r="A101" s="4" t="s">
        <v>204</v>
      </c>
      <c r="B101" s="43">
        <f>'Multi'!$B156*'Loads'!$B74*'LAFs'!B289/(24*'Input'!$F$60)*1000</f>
        <v>0</v>
      </c>
      <c r="C101" s="43">
        <f>'Multi'!$B156*'Loads'!$B74*'LAFs'!C289/(24*'Input'!$F$60)*1000</f>
        <v>0</v>
      </c>
      <c r="D101" s="43">
        <f>'Multi'!$B156*'Loads'!$B74*'LAFs'!D289/(24*'Input'!$F$60)*1000</f>
        <v>0</v>
      </c>
      <c r="E101" s="43">
        <f>'Multi'!$B156*'Loads'!$B74*'LAFs'!E289/(24*'Input'!$F$60)*1000</f>
        <v>0</v>
      </c>
      <c r="F101" s="43">
        <f>'Multi'!$B156*'Loads'!$B74*'LAFs'!F289/(24*'Input'!$F$60)*1000</f>
        <v>0</v>
      </c>
      <c r="G101" s="43">
        <f>'Multi'!$B156*'Loads'!$B74*'LAFs'!G289/(24*'Input'!$F$60)*1000</f>
        <v>0</v>
      </c>
      <c r="H101" s="43">
        <f>'Multi'!$B156*'Loads'!$B74*'LAFs'!H289/(24*'Input'!$F$60)*1000</f>
        <v>0</v>
      </c>
      <c r="I101" s="43">
        <f>'Multi'!$B156*'Loads'!$B74*'LAFs'!I289/(24*'Input'!$F$60)*1000</f>
        <v>0</v>
      </c>
      <c r="J101" s="43">
        <f>'Multi'!$B156*'Loads'!$B74*'LAFs'!J289/(24*'Input'!$F$60)*1000</f>
        <v>0</v>
      </c>
      <c r="K101" s="17"/>
    </row>
    <row r="102" spans="1:11">
      <c r="A102" s="4" t="s">
        <v>212</v>
      </c>
      <c r="B102" s="43">
        <f>'Multi'!$B157*'Loads'!$B75*'LAFs'!B290/(24*'Input'!$F$60)*1000</f>
        <v>0</v>
      </c>
      <c r="C102" s="43">
        <f>'Multi'!$B157*'Loads'!$B75*'LAFs'!C290/(24*'Input'!$F$60)*1000</f>
        <v>0</v>
      </c>
      <c r="D102" s="43">
        <f>'Multi'!$B157*'Loads'!$B75*'LAFs'!D290/(24*'Input'!$F$60)*1000</f>
        <v>0</v>
      </c>
      <c r="E102" s="43">
        <f>'Multi'!$B157*'Loads'!$B75*'LAFs'!E290/(24*'Input'!$F$60)*1000</f>
        <v>0</v>
      </c>
      <c r="F102" s="43">
        <f>'Multi'!$B157*'Loads'!$B75*'LAFs'!F290/(24*'Input'!$F$60)*1000</f>
        <v>0</v>
      </c>
      <c r="G102" s="43">
        <f>'Multi'!$B157*'Loads'!$B75*'LAFs'!G290/(24*'Input'!$F$60)*1000</f>
        <v>0</v>
      </c>
      <c r="H102" s="43">
        <f>'Multi'!$B157*'Loads'!$B75*'LAFs'!H290/(24*'Input'!$F$60)*1000</f>
        <v>0</v>
      </c>
      <c r="I102" s="43">
        <f>'Multi'!$B157*'Loads'!$B75*'LAFs'!I290/(24*'Input'!$F$60)*1000</f>
        <v>0</v>
      </c>
      <c r="J102" s="43">
        <f>'Multi'!$B157*'Loads'!$B75*'LAFs'!J290/(24*'Input'!$F$60)*1000</f>
        <v>0</v>
      </c>
      <c r="K102" s="17"/>
    </row>
    <row r="103" spans="1:11">
      <c r="A103" s="4" t="s">
        <v>213</v>
      </c>
      <c r="B103" s="43">
        <f>'Multi'!$B158*'Loads'!$B76*'LAFs'!B291/(24*'Input'!$F$60)*1000</f>
        <v>0</v>
      </c>
      <c r="C103" s="43">
        <f>'Multi'!$B158*'Loads'!$B76*'LAFs'!C291/(24*'Input'!$F$60)*1000</f>
        <v>0</v>
      </c>
      <c r="D103" s="43">
        <f>'Multi'!$B158*'Loads'!$B76*'LAFs'!D291/(24*'Input'!$F$60)*1000</f>
        <v>0</v>
      </c>
      <c r="E103" s="43">
        <f>'Multi'!$B158*'Loads'!$B76*'LAFs'!E291/(24*'Input'!$F$60)*1000</f>
        <v>0</v>
      </c>
      <c r="F103" s="43">
        <f>'Multi'!$B158*'Loads'!$B76*'LAFs'!F291/(24*'Input'!$F$60)*1000</f>
        <v>0</v>
      </c>
      <c r="G103" s="43">
        <f>'Multi'!$B158*'Loads'!$B76*'LAFs'!G291/(24*'Input'!$F$60)*1000</f>
        <v>0</v>
      </c>
      <c r="H103" s="43">
        <f>'Multi'!$B158*'Loads'!$B76*'LAFs'!H291/(24*'Input'!$F$60)*1000</f>
        <v>0</v>
      </c>
      <c r="I103" s="43">
        <f>'Multi'!$B158*'Loads'!$B76*'LAFs'!I291/(24*'Input'!$F$60)*1000</f>
        <v>0</v>
      </c>
      <c r="J103" s="43">
        <f>'Multi'!$B158*'Loads'!$B76*'LAFs'!J291/(24*'Input'!$F$60)*1000</f>
        <v>0</v>
      </c>
      <c r="K103" s="17"/>
    </row>
    <row r="104" spans="1:11">
      <c r="A104" s="4" t="s">
        <v>214</v>
      </c>
      <c r="B104" s="43">
        <f>'Multi'!$B159*'Loads'!$B77*'LAFs'!B292/(24*'Input'!$F$60)*1000</f>
        <v>0</v>
      </c>
      <c r="C104" s="43">
        <f>'Multi'!$B159*'Loads'!$B77*'LAFs'!C292/(24*'Input'!$F$60)*1000</f>
        <v>0</v>
      </c>
      <c r="D104" s="43">
        <f>'Multi'!$B159*'Loads'!$B77*'LAFs'!D292/(24*'Input'!$F$60)*1000</f>
        <v>0</v>
      </c>
      <c r="E104" s="43">
        <f>'Multi'!$B159*'Loads'!$B77*'LAFs'!E292/(24*'Input'!$F$60)*1000</f>
        <v>0</v>
      </c>
      <c r="F104" s="43">
        <f>'Multi'!$B159*'Loads'!$B77*'LAFs'!F292/(24*'Input'!$F$60)*1000</f>
        <v>0</v>
      </c>
      <c r="G104" s="43">
        <f>'Multi'!$B159*'Loads'!$B77*'LAFs'!G292/(24*'Input'!$F$60)*1000</f>
        <v>0</v>
      </c>
      <c r="H104" s="43">
        <f>'Multi'!$B159*'Loads'!$B77*'LAFs'!H292/(24*'Input'!$F$60)*1000</f>
        <v>0</v>
      </c>
      <c r="I104" s="43">
        <f>'Multi'!$B159*'Loads'!$B77*'LAFs'!I292/(24*'Input'!$F$60)*1000</f>
        <v>0</v>
      </c>
      <c r="J104" s="43">
        <f>'Multi'!$B159*'Loads'!$B77*'LAFs'!J292/(24*'Input'!$F$60)*1000</f>
        <v>0</v>
      </c>
      <c r="K104" s="17"/>
    </row>
    <row r="105" spans="1:11">
      <c r="A105" s="4" t="s">
        <v>215</v>
      </c>
      <c r="B105" s="43">
        <f>'Multi'!$B160*'Loads'!$B78*'LAFs'!B293/(24*'Input'!$F$60)*1000</f>
        <v>0</v>
      </c>
      <c r="C105" s="43">
        <f>'Multi'!$B160*'Loads'!$B78*'LAFs'!C293/(24*'Input'!$F$60)*1000</f>
        <v>0</v>
      </c>
      <c r="D105" s="43">
        <f>'Multi'!$B160*'Loads'!$B78*'LAFs'!D293/(24*'Input'!$F$60)*1000</f>
        <v>0</v>
      </c>
      <c r="E105" s="43">
        <f>'Multi'!$B160*'Loads'!$B78*'LAFs'!E293/(24*'Input'!$F$60)*1000</f>
        <v>0</v>
      </c>
      <c r="F105" s="43">
        <f>'Multi'!$B160*'Loads'!$B78*'LAFs'!F293/(24*'Input'!$F$60)*1000</f>
        <v>0</v>
      </c>
      <c r="G105" s="43">
        <f>'Multi'!$B160*'Loads'!$B78*'LAFs'!G293/(24*'Input'!$F$60)*1000</f>
        <v>0</v>
      </c>
      <c r="H105" s="43">
        <f>'Multi'!$B160*'Loads'!$B78*'LAFs'!H293/(24*'Input'!$F$60)*1000</f>
        <v>0</v>
      </c>
      <c r="I105" s="43">
        <f>'Multi'!$B160*'Loads'!$B78*'LAFs'!I293/(24*'Input'!$F$60)*1000</f>
        <v>0</v>
      </c>
      <c r="J105" s="43">
        <f>'Multi'!$B160*'Loads'!$B78*'LAFs'!J293/(24*'Input'!$F$60)*1000</f>
        <v>0</v>
      </c>
      <c r="K105" s="17"/>
    </row>
    <row r="107" spans="1:11" ht="21" customHeight="1">
      <c r="A107" s="1" t="s">
        <v>847</v>
      </c>
    </row>
    <row r="108" spans="1:11">
      <c r="A108" s="3" t="s">
        <v>383</v>
      </c>
    </row>
    <row r="109" spans="1:11">
      <c r="A109" s="33" t="s">
        <v>848</v>
      </c>
    </row>
    <row r="110" spans="1:11">
      <c r="A110" s="33" t="s">
        <v>849</v>
      </c>
    </row>
    <row r="111" spans="1:11">
      <c r="A111" s="33" t="s">
        <v>850</v>
      </c>
    </row>
    <row r="112" spans="1:11">
      <c r="A112" s="33" t="s">
        <v>851</v>
      </c>
    </row>
    <row r="113" spans="1:11">
      <c r="A113" s="3" t="s">
        <v>852</v>
      </c>
    </row>
    <row r="115" spans="1:11">
      <c r="B115" s="15" t="s">
        <v>153</v>
      </c>
      <c r="C115" s="15" t="s">
        <v>154</v>
      </c>
      <c r="D115" s="15" t="s">
        <v>155</v>
      </c>
      <c r="E115" s="15" t="s">
        <v>156</v>
      </c>
      <c r="F115" s="15" t="s">
        <v>157</v>
      </c>
      <c r="G115" s="15" t="s">
        <v>162</v>
      </c>
      <c r="H115" s="15" t="s">
        <v>158</v>
      </c>
      <c r="I115" s="15" t="s">
        <v>159</v>
      </c>
      <c r="J115" s="15" t="s">
        <v>160</v>
      </c>
    </row>
    <row r="116" spans="1:11">
      <c r="A116" s="4" t="s">
        <v>185</v>
      </c>
      <c r="B116" s="45">
        <f>B$12</f>
        <v>0</v>
      </c>
      <c r="C116" s="45">
        <f>C$12</f>
        <v>0</v>
      </c>
      <c r="D116" s="45">
        <f>D$12</f>
        <v>0</v>
      </c>
      <c r="E116" s="45">
        <f>E$12</f>
        <v>0</v>
      </c>
      <c r="F116" s="45">
        <f>F$12</f>
        <v>0</v>
      </c>
      <c r="G116" s="45">
        <f>G$12</f>
        <v>0</v>
      </c>
      <c r="H116" s="45">
        <f>H$12</f>
        <v>0</v>
      </c>
      <c r="I116" s="45">
        <f>I$12</f>
        <v>0</v>
      </c>
      <c r="J116" s="45">
        <f>J$12</f>
        <v>0</v>
      </c>
      <c r="K116" s="17"/>
    </row>
    <row r="117" spans="1:11">
      <c r="A117" s="4" t="s">
        <v>186</v>
      </c>
      <c r="B117" s="45">
        <f>B$32</f>
        <v>0</v>
      </c>
      <c r="C117" s="45">
        <f>C$32</f>
        <v>0</v>
      </c>
      <c r="D117" s="45">
        <f>D$32</f>
        <v>0</v>
      </c>
      <c r="E117" s="45">
        <f>E$32</f>
        <v>0</v>
      </c>
      <c r="F117" s="45">
        <f>F$32</f>
        <v>0</v>
      </c>
      <c r="G117" s="45">
        <f>G$32</f>
        <v>0</v>
      </c>
      <c r="H117" s="45">
        <f>H$32</f>
        <v>0</v>
      </c>
      <c r="I117" s="45">
        <f>I$32</f>
        <v>0</v>
      </c>
      <c r="J117" s="45">
        <f>J$32</f>
        <v>0</v>
      </c>
      <c r="K117" s="17"/>
    </row>
    <row r="118" spans="1:11">
      <c r="A118" s="4" t="s">
        <v>231</v>
      </c>
      <c r="B118" s="45">
        <f>B$13</f>
        <v>0</v>
      </c>
      <c r="C118" s="45">
        <f>C$13</f>
        <v>0</v>
      </c>
      <c r="D118" s="45">
        <f>D$13</f>
        <v>0</v>
      </c>
      <c r="E118" s="45">
        <f>E$13</f>
        <v>0</v>
      </c>
      <c r="F118" s="45">
        <f>F$13</f>
        <v>0</v>
      </c>
      <c r="G118" s="45">
        <f>G$13</f>
        <v>0</v>
      </c>
      <c r="H118" s="45">
        <f>H$13</f>
        <v>0</v>
      </c>
      <c r="I118" s="45">
        <f>I$13</f>
        <v>0</v>
      </c>
      <c r="J118" s="45">
        <f>J$13</f>
        <v>0</v>
      </c>
      <c r="K118" s="17"/>
    </row>
    <row r="119" spans="1:11">
      <c r="A119" s="4" t="s">
        <v>187</v>
      </c>
      <c r="B119" s="45">
        <f>B$14</f>
        <v>0</v>
      </c>
      <c r="C119" s="45">
        <f>C$14</f>
        <v>0</v>
      </c>
      <c r="D119" s="45">
        <f>D$14</f>
        <v>0</v>
      </c>
      <c r="E119" s="45">
        <f>E$14</f>
        <v>0</v>
      </c>
      <c r="F119" s="45">
        <f>F$14</f>
        <v>0</v>
      </c>
      <c r="G119" s="45">
        <f>G$14</f>
        <v>0</v>
      </c>
      <c r="H119" s="45">
        <f>H$14</f>
        <v>0</v>
      </c>
      <c r="I119" s="45">
        <f>I$14</f>
        <v>0</v>
      </c>
      <c r="J119" s="45">
        <f>J$14</f>
        <v>0</v>
      </c>
      <c r="K119" s="17"/>
    </row>
    <row r="120" spans="1:11">
      <c r="A120" s="4" t="s">
        <v>188</v>
      </c>
      <c r="B120" s="45">
        <f>B$33</f>
        <v>0</v>
      </c>
      <c r="C120" s="45">
        <f>C$33</f>
        <v>0</v>
      </c>
      <c r="D120" s="45">
        <f>D$33</f>
        <v>0</v>
      </c>
      <c r="E120" s="45">
        <f>E$33</f>
        <v>0</v>
      </c>
      <c r="F120" s="45">
        <f>F$33</f>
        <v>0</v>
      </c>
      <c r="G120" s="45">
        <f>G$33</f>
        <v>0</v>
      </c>
      <c r="H120" s="45">
        <f>H$33</f>
        <v>0</v>
      </c>
      <c r="I120" s="45">
        <f>I$33</f>
        <v>0</v>
      </c>
      <c r="J120" s="45">
        <f>J$33</f>
        <v>0</v>
      </c>
      <c r="K120" s="17"/>
    </row>
    <row r="121" spans="1:11">
      <c r="A121" s="4" t="s">
        <v>232</v>
      </c>
      <c r="B121" s="45">
        <f>B$15</f>
        <v>0</v>
      </c>
      <c r="C121" s="45">
        <f>C$15</f>
        <v>0</v>
      </c>
      <c r="D121" s="45">
        <f>D$15</f>
        <v>0</v>
      </c>
      <c r="E121" s="45">
        <f>E$15</f>
        <v>0</v>
      </c>
      <c r="F121" s="45">
        <f>F$15</f>
        <v>0</v>
      </c>
      <c r="G121" s="45">
        <f>G$15</f>
        <v>0</v>
      </c>
      <c r="H121" s="45">
        <f>H$15</f>
        <v>0</v>
      </c>
      <c r="I121" s="45">
        <f>I$15</f>
        <v>0</v>
      </c>
      <c r="J121" s="45">
        <f>J$15</f>
        <v>0</v>
      </c>
      <c r="K121" s="17"/>
    </row>
    <row r="122" spans="1:11">
      <c r="A122" s="4" t="s">
        <v>189</v>
      </c>
      <c r="B122" s="45">
        <f>B$34</f>
        <v>0</v>
      </c>
      <c r="C122" s="45">
        <f>C$34</f>
        <v>0</v>
      </c>
      <c r="D122" s="45">
        <f>D$34</f>
        <v>0</v>
      </c>
      <c r="E122" s="45">
        <f>E$34</f>
        <v>0</v>
      </c>
      <c r="F122" s="45">
        <f>F$34</f>
        <v>0</v>
      </c>
      <c r="G122" s="45">
        <f>G$34</f>
        <v>0</v>
      </c>
      <c r="H122" s="45">
        <f>H$34</f>
        <v>0</v>
      </c>
      <c r="I122" s="45">
        <f>I$34</f>
        <v>0</v>
      </c>
      <c r="J122" s="45">
        <f>J$34</f>
        <v>0</v>
      </c>
      <c r="K122" s="17"/>
    </row>
    <row r="123" spans="1:11">
      <c r="A123" s="4" t="s">
        <v>190</v>
      </c>
      <c r="B123" s="45">
        <f>B$35</f>
        <v>0</v>
      </c>
      <c r="C123" s="45">
        <f>C$35</f>
        <v>0</v>
      </c>
      <c r="D123" s="45">
        <f>D$35</f>
        <v>0</v>
      </c>
      <c r="E123" s="45">
        <f>E$35</f>
        <v>0</v>
      </c>
      <c r="F123" s="45">
        <f>F$35</f>
        <v>0</v>
      </c>
      <c r="G123" s="45">
        <f>G$35</f>
        <v>0</v>
      </c>
      <c r="H123" s="45">
        <f>H$35</f>
        <v>0</v>
      </c>
      <c r="I123" s="45">
        <f>I$35</f>
        <v>0</v>
      </c>
      <c r="J123" s="45">
        <f>J$35</f>
        <v>0</v>
      </c>
      <c r="K123" s="17"/>
    </row>
    <row r="124" spans="1:11">
      <c r="A124" s="4" t="s">
        <v>210</v>
      </c>
      <c r="B124" s="45">
        <f>B$36</f>
        <v>0</v>
      </c>
      <c r="C124" s="45">
        <f>C$36</f>
        <v>0</v>
      </c>
      <c r="D124" s="45">
        <f>D$36</f>
        <v>0</v>
      </c>
      <c r="E124" s="45">
        <f>E$36</f>
        <v>0</v>
      </c>
      <c r="F124" s="45">
        <f>F$36</f>
        <v>0</v>
      </c>
      <c r="G124" s="45">
        <f>G$36</f>
        <v>0</v>
      </c>
      <c r="H124" s="45">
        <f>H$36</f>
        <v>0</v>
      </c>
      <c r="I124" s="45">
        <f>I$36</f>
        <v>0</v>
      </c>
      <c r="J124" s="45">
        <f>J$36</f>
        <v>0</v>
      </c>
      <c r="K124" s="17"/>
    </row>
    <row r="125" spans="1:11">
      <c r="A125" s="4" t="s">
        <v>191</v>
      </c>
      <c r="B125" s="45">
        <f>B$51</f>
        <v>0</v>
      </c>
      <c r="C125" s="45">
        <f>C$51</f>
        <v>0</v>
      </c>
      <c r="D125" s="45">
        <f>D$51</f>
        <v>0</v>
      </c>
      <c r="E125" s="45">
        <f>E$51</f>
        <v>0</v>
      </c>
      <c r="F125" s="45">
        <f>F$51</f>
        <v>0</v>
      </c>
      <c r="G125" s="45">
        <f>G$51</f>
        <v>0</v>
      </c>
      <c r="H125" s="45">
        <f>H$51</f>
        <v>0</v>
      </c>
      <c r="I125" s="45">
        <f>I$51</f>
        <v>0</v>
      </c>
      <c r="J125" s="45">
        <f>J$51</f>
        <v>0</v>
      </c>
      <c r="K125" s="17"/>
    </row>
    <row r="126" spans="1:11">
      <c r="A126" s="4" t="s">
        <v>192</v>
      </c>
      <c r="B126" s="45">
        <f>B$52</f>
        <v>0</v>
      </c>
      <c r="C126" s="45">
        <f>C$52</f>
        <v>0</v>
      </c>
      <c r="D126" s="45">
        <f>D$52</f>
        <v>0</v>
      </c>
      <c r="E126" s="45">
        <f>E$52</f>
        <v>0</v>
      </c>
      <c r="F126" s="45">
        <f>F$52</f>
        <v>0</v>
      </c>
      <c r="G126" s="45">
        <f>G$52</f>
        <v>0</v>
      </c>
      <c r="H126" s="45">
        <f>H$52</f>
        <v>0</v>
      </c>
      <c r="I126" s="45">
        <f>I$52</f>
        <v>0</v>
      </c>
      <c r="J126" s="45">
        <f>J$52</f>
        <v>0</v>
      </c>
      <c r="K126" s="17"/>
    </row>
    <row r="127" spans="1:11">
      <c r="A127" s="4" t="s">
        <v>193</v>
      </c>
      <c r="B127" s="45">
        <f>B$53</f>
        <v>0</v>
      </c>
      <c r="C127" s="45">
        <f>C$53</f>
        <v>0</v>
      </c>
      <c r="D127" s="45">
        <f>D$53</f>
        <v>0</v>
      </c>
      <c r="E127" s="45">
        <f>E$53</f>
        <v>0</v>
      </c>
      <c r="F127" s="45">
        <f>F$53</f>
        <v>0</v>
      </c>
      <c r="G127" s="45">
        <f>G$53</f>
        <v>0</v>
      </c>
      <c r="H127" s="45">
        <f>H$53</f>
        <v>0</v>
      </c>
      <c r="I127" s="45">
        <f>I$53</f>
        <v>0</v>
      </c>
      <c r="J127" s="45">
        <f>J$53</f>
        <v>0</v>
      </c>
      <c r="K127" s="17"/>
    </row>
    <row r="128" spans="1:11">
      <c r="A128" s="4" t="s">
        <v>194</v>
      </c>
      <c r="B128" s="45">
        <f>B$54</f>
        <v>0</v>
      </c>
      <c r="C128" s="45">
        <f>C$54</f>
        <v>0</v>
      </c>
      <c r="D128" s="45">
        <f>D$54</f>
        <v>0</v>
      </c>
      <c r="E128" s="45">
        <f>E$54</f>
        <v>0</v>
      </c>
      <c r="F128" s="45">
        <f>F$54</f>
        <v>0</v>
      </c>
      <c r="G128" s="45">
        <f>G$54</f>
        <v>0</v>
      </c>
      <c r="H128" s="45">
        <f>H$54</f>
        <v>0</v>
      </c>
      <c r="I128" s="45">
        <f>I$54</f>
        <v>0</v>
      </c>
      <c r="J128" s="45">
        <f>J$54</f>
        <v>0</v>
      </c>
      <c r="K128" s="17"/>
    </row>
    <row r="129" spans="1:11">
      <c r="A129" s="4" t="s">
        <v>211</v>
      </c>
      <c r="B129" s="45">
        <f>B$55</f>
        <v>0</v>
      </c>
      <c r="C129" s="45">
        <f>C$55</f>
        <v>0</v>
      </c>
      <c r="D129" s="45">
        <f>D$55</f>
        <v>0</v>
      </c>
      <c r="E129" s="45">
        <f>E$55</f>
        <v>0</v>
      </c>
      <c r="F129" s="45">
        <f>F$55</f>
        <v>0</v>
      </c>
      <c r="G129" s="45">
        <f>G$55</f>
        <v>0</v>
      </c>
      <c r="H129" s="45">
        <f>H$55</f>
        <v>0</v>
      </c>
      <c r="I129" s="45">
        <f>I$55</f>
        <v>0</v>
      </c>
      <c r="J129" s="45">
        <f>J$55</f>
        <v>0</v>
      </c>
      <c r="K129" s="17"/>
    </row>
    <row r="130" spans="1:11">
      <c r="A130" s="4" t="s">
        <v>233</v>
      </c>
      <c r="B130" s="45">
        <f>B$16</f>
        <v>0</v>
      </c>
      <c r="C130" s="45">
        <f>C$16</f>
        <v>0</v>
      </c>
      <c r="D130" s="45">
        <f>D$16</f>
        <v>0</v>
      </c>
      <c r="E130" s="45">
        <f>E$16</f>
        <v>0</v>
      </c>
      <c r="F130" s="45">
        <f>F$16</f>
        <v>0</v>
      </c>
      <c r="G130" s="45">
        <f>G$16</f>
        <v>0</v>
      </c>
      <c r="H130" s="45">
        <f>H$16</f>
        <v>0</v>
      </c>
      <c r="I130" s="45">
        <f>I$16</f>
        <v>0</v>
      </c>
      <c r="J130" s="45">
        <f>J$16</f>
        <v>0</v>
      </c>
      <c r="K130" s="17"/>
    </row>
    <row r="131" spans="1:11">
      <c r="A131" s="4" t="s">
        <v>234</v>
      </c>
      <c r="B131" s="45">
        <f>B$17</f>
        <v>0</v>
      </c>
      <c r="C131" s="45">
        <f>C$17</f>
        <v>0</v>
      </c>
      <c r="D131" s="45">
        <f>D$17</f>
        <v>0</v>
      </c>
      <c r="E131" s="45">
        <f>E$17</f>
        <v>0</v>
      </c>
      <c r="F131" s="45">
        <f>F$17</f>
        <v>0</v>
      </c>
      <c r="G131" s="45">
        <f>G$17</f>
        <v>0</v>
      </c>
      <c r="H131" s="45">
        <f>H$17</f>
        <v>0</v>
      </c>
      <c r="I131" s="45">
        <f>I$17</f>
        <v>0</v>
      </c>
      <c r="J131" s="45">
        <f>J$17</f>
        <v>0</v>
      </c>
      <c r="K131" s="17"/>
    </row>
    <row r="132" spans="1:11">
      <c r="A132" s="4" t="s">
        <v>235</v>
      </c>
      <c r="B132" s="45">
        <f>B$18</f>
        <v>0</v>
      </c>
      <c r="C132" s="45">
        <f>C$18</f>
        <v>0</v>
      </c>
      <c r="D132" s="45">
        <f>D$18</f>
        <v>0</v>
      </c>
      <c r="E132" s="45">
        <f>E$18</f>
        <v>0</v>
      </c>
      <c r="F132" s="45">
        <f>F$18</f>
        <v>0</v>
      </c>
      <c r="G132" s="45">
        <f>G$18</f>
        <v>0</v>
      </c>
      <c r="H132" s="45">
        <f>H$18</f>
        <v>0</v>
      </c>
      <c r="I132" s="45">
        <f>I$18</f>
        <v>0</v>
      </c>
      <c r="J132" s="45">
        <f>J$18</f>
        <v>0</v>
      </c>
      <c r="K132" s="17"/>
    </row>
    <row r="133" spans="1:11">
      <c r="A133" s="4" t="s">
        <v>236</v>
      </c>
      <c r="B133" s="45">
        <f>B$19</f>
        <v>0</v>
      </c>
      <c r="C133" s="45">
        <f>C$19</f>
        <v>0</v>
      </c>
      <c r="D133" s="45">
        <f>D$19</f>
        <v>0</v>
      </c>
      <c r="E133" s="45">
        <f>E$19</f>
        <v>0</v>
      </c>
      <c r="F133" s="45">
        <f>F$19</f>
        <v>0</v>
      </c>
      <c r="G133" s="45">
        <f>G$19</f>
        <v>0</v>
      </c>
      <c r="H133" s="45">
        <f>H$19</f>
        <v>0</v>
      </c>
      <c r="I133" s="45">
        <f>I$19</f>
        <v>0</v>
      </c>
      <c r="J133" s="45">
        <f>J$19</f>
        <v>0</v>
      </c>
      <c r="K133" s="17"/>
    </row>
    <row r="134" spans="1:11">
      <c r="A134" s="4" t="s">
        <v>237</v>
      </c>
      <c r="B134" s="45">
        <f>B$56</f>
        <v>0</v>
      </c>
      <c r="C134" s="45">
        <f>C$56</f>
        <v>0</v>
      </c>
      <c r="D134" s="45">
        <f>D$56</f>
        <v>0</v>
      </c>
      <c r="E134" s="45">
        <f>E$56</f>
        <v>0</v>
      </c>
      <c r="F134" s="45">
        <f>F$56</f>
        <v>0</v>
      </c>
      <c r="G134" s="45">
        <f>G$56</f>
        <v>0</v>
      </c>
      <c r="H134" s="45">
        <f>H$56</f>
        <v>0</v>
      </c>
      <c r="I134" s="45">
        <f>I$56</f>
        <v>0</v>
      </c>
      <c r="J134" s="45">
        <f>J$56</f>
        <v>0</v>
      </c>
      <c r="K134" s="17"/>
    </row>
    <row r="135" spans="1:11">
      <c r="A135" s="4" t="s">
        <v>195</v>
      </c>
      <c r="B135" s="45">
        <f>B92</f>
        <v>0</v>
      </c>
      <c r="C135" s="45">
        <f>C92</f>
        <v>0</v>
      </c>
      <c r="D135" s="45">
        <f>D92</f>
        <v>0</v>
      </c>
      <c r="E135" s="45">
        <f>E92</f>
        <v>0</v>
      </c>
      <c r="F135" s="45">
        <f>F92</f>
        <v>0</v>
      </c>
      <c r="G135" s="45">
        <f>G92</f>
        <v>0</v>
      </c>
      <c r="H135" s="45">
        <f>H92</f>
        <v>0</v>
      </c>
      <c r="I135" s="45">
        <f>I92</f>
        <v>0</v>
      </c>
      <c r="J135" s="45">
        <f>J92</f>
        <v>0</v>
      </c>
      <c r="K135" s="17"/>
    </row>
    <row r="136" spans="1:11">
      <c r="A136" s="4" t="s">
        <v>196</v>
      </c>
      <c r="B136" s="45">
        <f>B93</f>
        <v>0</v>
      </c>
      <c r="C136" s="45">
        <f>C93</f>
        <v>0</v>
      </c>
      <c r="D136" s="45">
        <f>D93</f>
        <v>0</v>
      </c>
      <c r="E136" s="45">
        <f>E93</f>
        <v>0</v>
      </c>
      <c r="F136" s="45">
        <f>F93</f>
        <v>0</v>
      </c>
      <c r="G136" s="45">
        <f>G93</f>
        <v>0</v>
      </c>
      <c r="H136" s="45">
        <f>H93</f>
        <v>0</v>
      </c>
      <c r="I136" s="45">
        <f>I93</f>
        <v>0</v>
      </c>
      <c r="J136" s="45">
        <f>J93</f>
        <v>0</v>
      </c>
      <c r="K136" s="17"/>
    </row>
    <row r="137" spans="1:11">
      <c r="A137" s="4" t="s">
        <v>197</v>
      </c>
      <c r="B137" s="45">
        <f>B94</f>
        <v>0</v>
      </c>
      <c r="C137" s="45">
        <f>C94</f>
        <v>0</v>
      </c>
      <c r="D137" s="45">
        <f>D94</f>
        <v>0</v>
      </c>
      <c r="E137" s="45">
        <f>E94</f>
        <v>0</v>
      </c>
      <c r="F137" s="45">
        <f>F94</f>
        <v>0</v>
      </c>
      <c r="G137" s="45">
        <f>G94</f>
        <v>0</v>
      </c>
      <c r="H137" s="45">
        <f>H94</f>
        <v>0</v>
      </c>
      <c r="I137" s="45">
        <f>I94</f>
        <v>0</v>
      </c>
      <c r="J137" s="45">
        <f>J94</f>
        <v>0</v>
      </c>
      <c r="K137" s="17"/>
    </row>
    <row r="138" spans="1:11">
      <c r="A138" s="4" t="s">
        <v>198</v>
      </c>
      <c r="B138" s="45">
        <f>B95</f>
        <v>0</v>
      </c>
      <c r="C138" s="45">
        <f>C95</f>
        <v>0</v>
      </c>
      <c r="D138" s="45">
        <f>D95</f>
        <v>0</v>
      </c>
      <c r="E138" s="45">
        <f>E95</f>
        <v>0</v>
      </c>
      <c r="F138" s="45">
        <f>F95</f>
        <v>0</v>
      </c>
      <c r="G138" s="45">
        <f>G95</f>
        <v>0</v>
      </c>
      <c r="H138" s="45">
        <f>H95</f>
        <v>0</v>
      </c>
      <c r="I138" s="45">
        <f>I95</f>
        <v>0</v>
      </c>
      <c r="J138" s="45">
        <f>J95</f>
        <v>0</v>
      </c>
      <c r="K138" s="17"/>
    </row>
    <row r="139" spans="1:11">
      <c r="A139" s="4" t="s">
        <v>199</v>
      </c>
      <c r="B139" s="45">
        <f>B$57</f>
        <v>0</v>
      </c>
      <c r="C139" s="45">
        <f>C$57</f>
        <v>0</v>
      </c>
      <c r="D139" s="45">
        <f>D$57</f>
        <v>0</v>
      </c>
      <c r="E139" s="45">
        <f>E$57</f>
        <v>0</v>
      </c>
      <c r="F139" s="45">
        <f>F$57</f>
        <v>0</v>
      </c>
      <c r="G139" s="45">
        <f>G$57</f>
        <v>0</v>
      </c>
      <c r="H139" s="45">
        <f>H$57</f>
        <v>0</v>
      </c>
      <c r="I139" s="45">
        <f>I$57</f>
        <v>0</v>
      </c>
      <c r="J139" s="45">
        <f>J$57</f>
        <v>0</v>
      </c>
      <c r="K139" s="17"/>
    </row>
    <row r="140" spans="1:11">
      <c r="A140" s="4" t="s">
        <v>200</v>
      </c>
      <c r="B140" s="45">
        <f>B$58</f>
        <v>0</v>
      </c>
      <c r="C140" s="45">
        <f>C$58</f>
        <v>0</v>
      </c>
      <c r="D140" s="45">
        <f>D$58</f>
        <v>0</v>
      </c>
      <c r="E140" s="45">
        <f>E$58</f>
        <v>0</v>
      </c>
      <c r="F140" s="45">
        <f>F$58</f>
        <v>0</v>
      </c>
      <c r="G140" s="45">
        <f>G$58</f>
        <v>0</v>
      </c>
      <c r="H140" s="45">
        <f>H$58</f>
        <v>0</v>
      </c>
      <c r="I140" s="45">
        <f>I$58</f>
        <v>0</v>
      </c>
      <c r="J140" s="45">
        <f>J$58</f>
        <v>0</v>
      </c>
      <c r="K140" s="17"/>
    </row>
    <row r="141" spans="1:11">
      <c r="A141" s="4" t="s">
        <v>201</v>
      </c>
      <c r="B141" s="45">
        <f>B98</f>
        <v>0</v>
      </c>
      <c r="C141" s="45">
        <f>C98</f>
        <v>0</v>
      </c>
      <c r="D141" s="45">
        <f>D98</f>
        <v>0</v>
      </c>
      <c r="E141" s="45">
        <f>E98</f>
        <v>0</v>
      </c>
      <c r="F141" s="45">
        <f>F98</f>
        <v>0</v>
      </c>
      <c r="G141" s="45">
        <f>G98</f>
        <v>0</v>
      </c>
      <c r="H141" s="45">
        <f>H98</f>
        <v>0</v>
      </c>
      <c r="I141" s="45">
        <f>I98</f>
        <v>0</v>
      </c>
      <c r="J141" s="45">
        <f>J98</f>
        <v>0</v>
      </c>
      <c r="K141" s="17"/>
    </row>
    <row r="142" spans="1:11">
      <c r="A142" s="4" t="s">
        <v>202</v>
      </c>
      <c r="B142" s="45">
        <f>B99</f>
        <v>0</v>
      </c>
      <c r="C142" s="45">
        <f>C99</f>
        <v>0</v>
      </c>
      <c r="D142" s="45">
        <f>D99</f>
        <v>0</v>
      </c>
      <c r="E142" s="45">
        <f>E99</f>
        <v>0</v>
      </c>
      <c r="F142" s="45">
        <f>F99</f>
        <v>0</v>
      </c>
      <c r="G142" s="45">
        <f>G99</f>
        <v>0</v>
      </c>
      <c r="H142" s="45">
        <f>H99</f>
        <v>0</v>
      </c>
      <c r="I142" s="45">
        <f>I99</f>
        <v>0</v>
      </c>
      <c r="J142" s="45">
        <f>J99</f>
        <v>0</v>
      </c>
      <c r="K142" s="17"/>
    </row>
    <row r="143" spans="1:11">
      <c r="A143" s="4" t="s">
        <v>203</v>
      </c>
      <c r="B143" s="45">
        <f>B$59</f>
        <v>0</v>
      </c>
      <c r="C143" s="45">
        <f>C$59</f>
        <v>0</v>
      </c>
      <c r="D143" s="45">
        <f>D$59</f>
        <v>0</v>
      </c>
      <c r="E143" s="45">
        <f>E$59</f>
        <v>0</v>
      </c>
      <c r="F143" s="45">
        <f>F$59</f>
        <v>0</v>
      </c>
      <c r="G143" s="45">
        <f>G$59</f>
        <v>0</v>
      </c>
      <c r="H143" s="45">
        <f>H$59</f>
        <v>0</v>
      </c>
      <c r="I143" s="45">
        <f>I$59</f>
        <v>0</v>
      </c>
      <c r="J143" s="45">
        <f>J$59</f>
        <v>0</v>
      </c>
      <c r="K143" s="17"/>
    </row>
    <row r="144" spans="1:11">
      <c r="A144" s="4" t="s">
        <v>204</v>
      </c>
      <c r="B144" s="45">
        <f>B$60</f>
        <v>0</v>
      </c>
      <c r="C144" s="45">
        <f>C$60</f>
        <v>0</v>
      </c>
      <c r="D144" s="45">
        <f>D$60</f>
        <v>0</v>
      </c>
      <c r="E144" s="45">
        <f>E$60</f>
        <v>0</v>
      </c>
      <c r="F144" s="45">
        <f>F$60</f>
        <v>0</v>
      </c>
      <c r="G144" s="45">
        <f>G$60</f>
        <v>0</v>
      </c>
      <c r="H144" s="45">
        <f>H$60</f>
        <v>0</v>
      </c>
      <c r="I144" s="45">
        <f>I$60</f>
        <v>0</v>
      </c>
      <c r="J144" s="45">
        <f>J$60</f>
        <v>0</v>
      </c>
      <c r="K144" s="17"/>
    </row>
    <row r="145" spans="1:11">
      <c r="A145" s="4" t="s">
        <v>212</v>
      </c>
      <c r="B145" s="45">
        <f>B102</f>
        <v>0</v>
      </c>
      <c r="C145" s="45">
        <f>C102</f>
        <v>0</v>
      </c>
      <c r="D145" s="45">
        <f>D102</f>
        <v>0</v>
      </c>
      <c r="E145" s="45">
        <f>E102</f>
        <v>0</v>
      </c>
      <c r="F145" s="45">
        <f>F102</f>
        <v>0</v>
      </c>
      <c r="G145" s="45">
        <f>G102</f>
        <v>0</v>
      </c>
      <c r="H145" s="45">
        <f>H102</f>
        <v>0</v>
      </c>
      <c r="I145" s="45">
        <f>I102</f>
        <v>0</v>
      </c>
      <c r="J145" s="45">
        <f>J102</f>
        <v>0</v>
      </c>
      <c r="K145" s="17"/>
    </row>
    <row r="146" spans="1:11">
      <c r="A146" s="4" t="s">
        <v>213</v>
      </c>
      <c r="B146" s="45">
        <f>B103</f>
        <v>0</v>
      </c>
      <c r="C146" s="45">
        <f>C103</f>
        <v>0</v>
      </c>
      <c r="D146" s="45">
        <f>D103</f>
        <v>0</v>
      </c>
      <c r="E146" s="45">
        <f>E103</f>
        <v>0</v>
      </c>
      <c r="F146" s="45">
        <f>F103</f>
        <v>0</v>
      </c>
      <c r="G146" s="45">
        <f>G103</f>
        <v>0</v>
      </c>
      <c r="H146" s="45">
        <f>H103</f>
        <v>0</v>
      </c>
      <c r="I146" s="45">
        <f>I103</f>
        <v>0</v>
      </c>
      <c r="J146" s="45">
        <f>J103</f>
        <v>0</v>
      </c>
      <c r="K146" s="17"/>
    </row>
    <row r="147" spans="1:11">
      <c r="A147" s="4" t="s">
        <v>214</v>
      </c>
      <c r="B147" s="45">
        <f>B$61</f>
        <v>0</v>
      </c>
      <c r="C147" s="45">
        <f>C$61</f>
        <v>0</v>
      </c>
      <c r="D147" s="45">
        <f>D$61</f>
        <v>0</v>
      </c>
      <c r="E147" s="45">
        <f>E$61</f>
        <v>0</v>
      </c>
      <c r="F147" s="45">
        <f>F$61</f>
        <v>0</v>
      </c>
      <c r="G147" s="45">
        <f>G$61</f>
        <v>0</v>
      </c>
      <c r="H147" s="45">
        <f>H$61</f>
        <v>0</v>
      </c>
      <c r="I147" s="45">
        <f>I$61</f>
        <v>0</v>
      </c>
      <c r="J147" s="45">
        <f>J$61</f>
        <v>0</v>
      </c>
      <c r="K147" s="17"/>
    </row>
    <row r="148" spans="1:11">
      <c r="A148" s="4" t="s">
        <v>215</v>
      </c>
      <c r="B148" s="45">
        <f>B$62</f>
        <v>0</v>
      </c>
      <c r="C148" s="45">
        <f>C$62</f>
        <v>0</v>
      </c>
      <c r="D148" s="45">
        <f>D$62</f>
        <v>0</v>
      </c>
      <c r="E148" s="45">
        <f>E$62</f>
        <v>0</v>
      </c>
      <c r="F148" s="45">
        <f>F$62</f>
        <v>0</v>
      </c>
      <c r="G148" s="45">
        <f>G$62</f>
        <v>0</v>
      </c>
      <c r="H148" s="45">
        <f>H$62</f>
        <v>0</v>
      </c>
      <c r="I148" s="45">
        <f>I$62</f>
        <v>0</v>
      </c>
      <c r="J148" s="45">
        <f>J$62</f>
        <v>0</v>
      </c>
      <c r="K148" s="17"/>
    </row>
    <row r="150" spans="1:11" ht="21" customHeight="1">
      <c r="A150" s="1" t="s">
        <v>853</v>
      </c>
    </row>
    <row r="151" spans="1:11">
      <c r="A151" s="3" t="s">
        <v>383</v>
      </c>
    </row>
    <row r="152" spans="1:11">
      <c r="A152" s="33" t="s">
        <v>854</v>
      </c>
    </row>
    <row r="153" spans="1:11">
      <c r="A153" s="3" t="s">
        <v>855</v>
      </c>
    </row>
    <row r="155" spans="1:11">
      <c r="B155" s="15" t="s">
        <v>153</v>
      </c>
      <c r="C155" s="15" t="s">
        <v>154</v>
      </c>
      <c r="D155" s="15" t="s">
        <v>155</v>
      </c>
      <c r="E155" s="15" t="s">
        <v>156</v>
      </c>
      <c r="F155" s="15" t="s">
        <v>157</v>
      </c>
      <c r="G155" s="15" t="s">
        <v>162</v>
      </c>
      <c r="H155" s="15" t="s">
        <v>158</v>
      </c>
      <c r="I155" s="15" t="s">
        <v>159</v>
      </c>
      <c r="J155" s="15" t="s">
        <v>160</v>
      </c>
    </row>
    <row r="156" spans="1:11">
      <c r="A156" s="4" t="s">
        <v>856</v>
      </c>
      <c r="B156" s="43">
        <f>SUM(B$116:B$148)</f>
        <v>0</v>
      </c>
      <c r="C156" s="43">
        <f>SUM(C$116:C$148)</f>
        <v>0</v>
      </c>
      <c r="D156" s="43">
        <f>SUM(D$116:D$148)</f>
        <v>0</v>
      </c>
      <c r="E156" s="43">
        <f>SUM(E$116:E$148)</f>
        <v>0</v>
      </c>
      <c r="F156" s="43">
        <f>SUM(F$116:F$148)</f>
        <v>0</v>
      </c>
      <c r="G156" s="43">
        <f>SUM(G$116:G$148)</f>
        <v>0</v>
      </c>
      <c r="H156" s="43">
        <f>SUM(H$116:H$148)</f>
        <v>0</v>
      </c>
      <c r="I156" s="43">
        <f>SUM(I$116:I$148)</f>
        <v>0</v>
      </c>
      <c r="J156" s="43">
        <f>SUM(J$116:J$148)</f>
        <v>0</v>
      </c>
      <c r="K156" s="17"/>
    </row>
  </sheetData>
  <sheetProtection sheet="1" objects="1" scenarios="1"/>
  <hyperlinks>
    <hyperlink ref="A5" location="'Loads'!B333" display="x1 = 2305. Rate 1 units (MWh) (in Equivalent volume for each end user)"/>
    <hyperlink ref="A6" location="'Multi'!B881" display="x2 = 2460. Unit rate 1 pseudo load coefficient by network level (combined)"/>
    <hyperlink ref="A7" location="'LAFs'!B260" display="x3 = 2012. Loss adjustment factors between end user meter reading and each network level, scaled by network use"/>
    <hyperlink ref="A8" location="'Input'!F59" display="x4 = 1010. Days in the charging year (in Financial and general assumptions)"/>
    <hyperlink ref="A23" location="'Loads'!B333" display="x1 = 2305. Rate 1 units (MWh) (in Equivalent volume for each end user)"/>
    <hyperlink ref="A24" location="'Multi'!B881" display="x2 = 2460. Unit rate 1 pseudo load coefficient by network level (combined)"/>
    <hyperlink ref="A25" location="'Loads'!C333" display="x3 = 2305. Rate 2 units (MWh) (in Equivalent volume for each end user)"/>
    <hyperlink ref="A26" location="'Multi'!B914" display="x4 = 2461. Unit rate 2 pseudo load coefficient by network level (combined)"/>
    <hyperlink ref="A27" location="'LAFs'!B260" display="x5 = 2012. Loss adjustment factors between end user meter reading and each network level, scaled by network use"/>
    <hyperlink ref="A28" location="'Input'!F59" display="x6 = 1010. Days in the charging year (in Financial and general assumptions)"/>
    <hyperlink ref="A40" location="'Loads'!B333" display="x1 = 2305. Rate 1 units (MWh) (in Equivalent volume for each end user)"/>
    <hyperlink ref="A41" location="'Multi'!B881" display="x2 = 2460. Unit rate 1 pseudo load coefficient by network level (combined)"/>
    <hyperlink ref="A42" location="'Loads'!C333" display="x3 = 2305. Rate 2 units (MWh) (in Equivalent volume for each end user)"/>
    <hyperlink ref="A43" location="'Multi'!B914" display="x4 = 2461. Unit rate 2 pseudo load coefficient by network level (combined)"/>
    <hyperlink ref="A44" location="'Loads'!D333" display="x5 = 2305. Rate 3 units (MWh) (in Equivalent volume for each end user)"/>
    <hyperlink ref="A45" location="'Multi'!B939" display="x6 = 2462. Unit rate 3 pseudo load coefficient by network level (combined)"/>
    <hyperlink ref="A46" location="'LAFs'!B260" display="x7 = 2012. Loss adjustment factors between end user meter reading and each network level, scaled by network use"/>
    <hyperlink ref="A47" location="'Input'!F59" display="x8 = 1010. Days in the charging year (in Financial and general assumptions)"/>
    <hyperlink ref="A66" location="'Multi'!B127" display="x1 = 2407. All units (MWh)"/>
    <hyperlink ref="A67" location="'Loads'!B45" display="x2 = 2302. Load coefficient"/>
    <hyperlink ref="A68" location="'LAFs'!B260" display="x3 = 2012. Loss adjustment factors between end user meter reading and each network level, scaled by network use"/>
    <hyperlink ref="A69" location="'Input'!F59" display="x4 = 1010. Days in the charging year (in Financial and general assumptions)"/>
    <hyperlink ref="A109" location="'SMD'!B11" display="x1 = 2501. Contributions of users on one-rate multi tariffs to system simultaneous maximum load by network level (kW)"/>
    <hyperlink ref="A110" location="'SMD'!B31" display="x2 = 2502. Contributions of users on two-rate multi tariffs to system simultaneous maximum load by network level (kW)"/>
    <hyperlink ref="A111" location="'SMD'!B50" display="x3 = 2503. Contributions of users on three-rate multi tariffs to system simultaneous maximum load by network level (kW)"/>
    <hyperlink ref="A112" location="'SMD'!B72" display="x4 = 2504. Estimated contributions of users on each tariff to system simultaneous maximum load by network level (kW)"/>
    <hyperlink ref="A152" location="'SMD'!B115" display="x1 = 2505. Contributions of users on each tariff to system simultaneous maximum load by network level (kW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4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2" ht="21" customHeight="1">
      <c r="A1" s="1" t="str">
        <f>"Forecast aggregate maximum load"&amp;" for "&amp;'Input'!B7&amp;" in "&amp;'Input'!C7&amp;" ("&amp;'Input'!D7&amp;")"</f>
        <v>Not calculated: open in spreadsheet app and allow calculations</v>
      </c>
    </row>
    <row r="3" spans="1:12" ht="21" customHeight="1">
      <c r="A3" s="1" t="s">
        <v>857</v>
      </c>
    </row>
    <row r="4" spans="1:12">
      <c r="A4" s="3" t="s">
        <v>383</v>
      </c>
    </row>
    <row r="5" spans="1:12">
      <c r="A5" s="33" t="s">
        <v>858</v>
      </c>
    </row>
    <row r="6" spans="1:12">
      <c r="A6" s="33" t="s">
        <v>859</v>
      </c>
    </row>
    <row r="7" spans="1:12">
      <c r="A7" s="33" t="s">
        <v>860</v>
      </c>
    </row>
    <row r="8" spans="1:12">
      <c r="A8" s="34" t="s">
        <v>386</v>
      </c>
      <c r="B8" s="35" t="s">
        <v>387</v>
      </c>
      <c r="C8" s="35"/>
      <c r="D8" s="35"/>
      <c r="E8" s="35"/>
      <c r="F8" s="35"/>
      <c r="G8" s="35"/>
      <c r="H8" s="35"/>
      <c r="I8" s="35"/>
      <c r="J8" s="34" t="s">
        <v>387</v>
      </c>
      <c r="K8" s="34" t="s">
        <v>516</v>
      </c>
    </row>
    <row r="9" spans="1:12">
      <c r="A9" s="34" t="s">
        <v>389</v>
      </c>
      <c r="B9" s="35" t="s">
        <v>390</v>
      </c>
      <c r="C9" s="35"/>
      <c r="D9" s="35"/>
      <c r="E9" s="35"/>
      <c r="F9" s="35"/>
      <c r="G9" s="35"/>
      <c r="H9" s="35"/>
      <c r="I9" s="35"/>
      <c r="J9" s="34" t="s">
        <v>390</v>
      </c>
      <c r="K9" s="34" t="s">
        <v>861</v>
      </c>
    </row>
    <row r="11" spans="1:12">
      <c r="B11" s="36" t="s">
        <v>862</v>
      </c>
      <c r="C11" s="36"/>
      <c r="D11" s="36"/>
      <c r="E11" s="36"/>
      <c r="F11" s="36"/>
      <c r="G11" s="36"/>
      <c r="H11" s="36"/>
      <c r="I11" s="36"/>
    </row>
    <row r="12" spans="1:12">
      <c r="B12" s="15" t="s">
        <v>153</v>
      </c>
      <c r="C12" s="15" t="s">
        <v>154</v>
      </c>
      <c r="D12" s="15" t="s">
        <v>155</v>
      </c>
      <c r="E12" s="15" t="s">
        <v>156</v>
      </c>
      <c r="F12" s="15" t="s">
        <v>157</v>
      </c>
      <c r="G12" s="15" t="s">
        <v>158</v>
      </c>
      <c r="H12" s="15" t="s">
        <v>159</v>
      </c>
      <c r="I12" s="15" t="s">
        <v>160</v>
      </c>
      <c r="J12" s="15" t="s">
        <v>863</v>
      </c>
      <c r="K12" s="15" t="s">
        <v>864</v>
      </c>
    </row>
    <row r="13" spans="1:12">
      <c r="A13" s="4" t="s">
        <v>185</v>
      </c>
      <c r="B13" s="28">
        <v>0</v>
      </c>
      <c r="C13" s="28">
        <v>0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8">
        <v>1</v>
      </c>
      <c r="J13" s="28">
        <v>0</v>
      </c>
      <c r="K13" s="38">
        <f>$C13+0.2*'Input'!$B$82*$J13</f>
        <v>0</v>
      </c>
      <c r="L13" s="17"/>
    </row>
    <row r="14" spans="1:12">
      <c r="A14" s="4" t="s">
        <v>186</v>
      </c>
      <c r="B14" s="28">
        <v>0</v>
      </c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1</v>
      </c>
      <c r="J14" s="28">
        <v>0</v>
      </c>
      <c r="K14" s="38">
        <f>$C14+0.2*'Input'!$B$82*$J14</f>
        <v>0</v>
      </c>
      <c r="L14" s="17"/>
    </row>
    <row r="15" spans="1:12">
      <c r="A15" s="4" t="s">
        <v>231</v>
      </c>
      <c r="B15" s="28">
        <v>0</v>
      </c>
      <c r="C15" s="28">
        <v>0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1</v>
      </c>
      <c r="J15" s="28">
        <v>0</v>
      </c>
      <c r="K15" s="38">
        <f>$C15+0.2*'Input'!$B$82*$J15</f>
        <v>0</v>
      </c>
      <c r="L15" s="17"/>
    </row>
    <row r="16" spans="1:12">
      <c r="A16" s="4" t="s">
        <v>187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1</v>
      </c>
      <c r="J16" s="28">
        <v>0</v>
      </c>
      <c r="K16" s="38">
        <f>$C16+0.2*'Input'!$B$82*$J16</f>
        <v>0</v>
      </c>
      <c r="L16" s="17"/>
    </row>
    <row r="17" spans="1:12">
      <c r="A17" s="4" t="s">
        <v>188</v>
      </c>
      <c r="B17" s="28">
        <v>0</v>
      </c>
      <c r="C17" s="28">
        <v>0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1</v>
      </c>
      <c r="J17" s="28">
        <v>0</v>
      </c>
      <c r="K17" s="38">
        <f>$C17+0.2*'Input'!$B$82*$J17</f>
        <v>0</v>
      </c>
      <c r="L17" s="17"/>
    </row>
    <row r="18" spans="1:12">
      <c r="A18" s="4" t="s">
        <v>232</v>
      </c>
      <c r="B18" s="28">
        <v>0</v>
      </c>
      <c r="C18" s="28">
        <v>0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8">
        <v>1</v>
      </c>
      <c r="J18" s="28">
        <v>0</v>
      </c>
      <c r="K18" s="38">
        <f>$C18+0.2*'Input'!$B$82*$J18</f>
        <v>0</v>
      </c>
      <c r="L18" s="17"/>
    </row>
    <row r="19" spans="1:12">
      <c r="A19" s="4" t="s">
        <v>189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1</v>
      </c>
      <c r="J19" s="28">
        <v>0</v>
      </c>
      <c r="K19" s="38">
        <f>$C19+0.2*'Input'!$B$82*$J19</f>
        <v>0</v>
      </c>
      <c r="L19" s="17"/>
    </row>
    <row r="20" spans="1:12">
      <c r="A20" s="4" t="s">
        <v>190</v>
      </c>
      <c r="B20" s="28">
        <v>0</v>
      </c>
      <c r="C20" s="28">
        <v>0</v>
      </c>
      <c r="D20" s="28">
        <v>0</v>
      </c>
      <c r="E20" s="28">
        <v>0</v>
      </c>
      <c r="F20" s="28">
        <v>0</v>
      </c>
      <c r="G20" s="28">
        <v>0</v>
      </c>
      <c r="H20" s="28">
        <v>1</v>
      </c>
      <c r="I20" s="28">
        <v>0</v>
      </c>
      <c r="J20" s="28">
        <v>0</v>
      </c>
      <c r="K20" s="38">
        <f>$C20+0.2*'Input'!$B$82*$J20</f>
        <v>0</v>
      </c>
      <c r="L20" s="17"/>
    </row>
    <row r="21" spans="1:12">
      <c r="A21" s="4" t="s">
        <v>210</v>
      </c>
      <c r="B21" s="28">
        <v>0</v>
      </c>
      <c r="C21" s="28">
        <v>0</v>
      </c>
      <c r="D21" s="28">
        <v>0</v>
      </c>
      <c r="E21" s="28">
        <v>0.2</v>
      </c>
      <c r="F21" s="28">
        <v>1</v>
      </c>
      <c r="G21" s="28">
        <v>1</v>
      </c>
      <c r="H21" s="28">
        <v>0</v>
      </c>
      <c r="I21" s="28">
        <v>0</v>
      </c>
      <c r="J21" s="28">
        <v>1</v>
      </c>
      <c r="K21" s="38">
        <f>$C21+0.2*'Input'!$B$82*$J21</f>
        <v>0</v>
      </c>
      <c r="L21" s="17"/>
    </row>
    <row r="22" spans="1:12">
      <c r="A22" s="4" t="s">
        <v>191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1</v>
      </c>
      <c r="J22" s="28">
        <v>0</v>
      </c>
      <c r="K22" s="38">
        <f>$C22+0.2*'Input'!$B$82*$J22</f>
        <v>0</v>
      </c>
      <c r="L22" s="17"/>
    </row>
    <row r="23" spans="1:12">
      <c r="A23" s="4" t="s">
        <v>192</v>
      </c>
      <c r="B23" s="28">
        <v>0</v>
      </c>
      <c r="C23" s="28">
        <v>0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1</v>
      </c>
      <c r="J23" s="28">
        <v>0</v>
      </c>
      <c r="K23" s="38">
        <f>$C23+0.2*'Input'!$B$82*$J23</f>
        <v>0</v>
      </c>
      <c r="L23" s="17"/>
    </row>
    <row r="24" spans="1:12">
      <c r="A24" s="4" t="s">
        <v>193</v>
      </c>
      <c r="B24" s="28">
        <v>0</v>
      </c>
      <c r="C24" s="28">
        <v>0</v>
      </c>
      <c r="D24" s="28">
        <v>0</v>
      </c>
      <c r="E24" s="28">
        <v>0</v>
      </c>
      <c r="F24" s="28">
        <v>0</v>
      </c>
      <c r="G24" s="28">
        <v>0.2</v>
      </c>
      <c r="H24" s="28">
        <v>1</v>
      </c>
      <c r="I24" s="28">
        <v>1</v>
      </c>
      <c r="J24" s="28">
        <v>0</v>
      </c>
      <c r="K24" s="38">
        <f>$C24+0.2*'Input'!$B$82*$J24</f>
        <v>0</v>
      </c>
      <c r="L24" s="17"/>
    </row>
    <row r="25" spans="1:12">
      <c r="A25" s="4" t="s">
        <v>194</v>
      </c>
      <c r="B25" s="28">
        <v>0</v>
      </c>
      <c r="C25" s="28">
        <v>0</v>
      </c>
      <c r="D25" s="28">
        <v>0</v>
      </c>
      <c r="E25" s="28">
        <v>0</v>
      </c>
      <c r="F25" s="28">
        <v>0</v>
      </c>
      <c r="G25" s="28">
        <v>1</v>
      </c>
      <c r="H25" s="28">
        <v>1</v>
      </c>
      <c r="I25" s="28">
        <v>0</v>
      </c>
      <c r="J25" s="28">
        <v>0</v>
      </c>
      <c r="K25" s="38">
        <f>$C25+0.2*'Input'!$B$82*$J25</f>
        <v>0</v>
      </c>
      <c r="L25" s="17"/>
    </row>
    <row r="26" spans="1:12">
      <c r="A26" s="4" t="s">
        <v>211</v>
      </c>
      <c r="B26" s="28">
        <v>0</v>
      </c>
      <c r="C26" s="28">
        <v>0</v>
      </c>
      <c r="D26" s="28">
        <v>0</v>
      </c>
      <c r="E26" s="28">
        <v>0.2</v>
      </c>
      <c r="F26" s="28">
        <v>1</v>
      </c>
      <c r="G26" s="28">
        <v>1</v>
      </c>
      <c r="H26" s="28">
        <v>0</v>
      </c>
      <c r="I26" s="28">
        <v>0</v>
      </c>
      <c r="J26" s="28">
        <v>1</v>
      </c>
      <c r="K26" s="38">
        <f>$C26+0.2*'Input'!$B$82*$J26</f>
        <v>0</v>
      </c>
      <c r="L26" s="17"/>
    </row>
    <row r="27" spans="1:12">
      <c r="A27" s="4" t="s">
        <v>233</v>
      </c>
      <c r="B27" s="28">
        <v>0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38">
        <f>$C27+0.2*'Input'!$B$82*$J27</f>
        <v>0</v>
      </c>
      <c r="L27" s="17"/>
    </row>
    <row r="28" spans="1:12">
      <c r="A28" s="4" t="s">
        <v>234</v>
      </c>
      <c r="B28" s="28">
        <v>0</v>
      </c>
      <c r="C28" s="28">
        <v>0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38">
        <f>$C28+0.2*'Input'!$B$82*$J28</f>
        <v>0</v>
      </c>
      <c r="L28" s="17"/>
    </row>
    <row r="29" spans="1:12">
      <c r="A29" s="4" t="s">
        <v>235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38">
        <f>$C29+0.2*'Input'!$B$82*$J29</f>
        <v>0</v>
      </c>
      <c r="L29" s="17"/>
    </row>
    <row r="30" spans="1:12">
      <c r="A30" s="4" t="s">
        <v>236</v>
      </c>
      <c r="B30" s="28">
        <v>0</v>
      </c>
      <c r="C30" s="28">
        <v>0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38">
        <f>$C30+0.2*'Input'!$B$82*$J30</f>
        <v>0</v>
      </c>
      <c r="L30" s="17"/>
    </row>
    <row r="31" spans="1:12">
      <c r="A31" s="4" t="s">
        <v>237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38">
        <f>$C31+0.2*'Input'!$B$82*$J31</f>
        <v>0</v>
      </c>
      <c r="L31" s="17"/>
    </row>
    <row r="33" spans="1:11" ht="21" customHeight="1">
      <c r="A33" s="1" t="s">
        <v>865</v>
      </c>
    </row>
    <row r="34" spans="1:11">
      <c r="A34" s="3" t="s">
        <v>383</v>
      </c>
    </row>
    <row r="35" spans="1:11">
      <c r="A35" s="33" t="s">
        <v>866</v>
      </c>
    </row>
    <row r="36" spans="1:11">
      <c r="A36" s="33" t="s">
        <v>867</v>
      </c>
    </row>
    <row r="37" spans="1:11">
      <c r="A37" s="33" t="s">
        <v>868</v>
      </c>
    </row>
    <row r="38" spans="1:11">
      <c r="A38" s="3" t="s">
        <v>426</v>
      </c>
    </row>
    <row r="40" spans="1:11">
      <c r="B40" s="15" t="s">
        <v>153</v>
      </c>
      <c r="C40" s="15" t="s">
        <v>154</v>
      </c>
      <c r="D40" s="15" t="s">
        <v>155</v>
      </c>
      <c r="E40" s="15" t="s">
        <v>156</v>
      </c>
      <c r="F40" s="15" t="s">
        <v>157</v>
      </c>
      <c r="G40" s="15" t="s">
        <v>162</v>
      </c>
      <c r="H40" s="15" t="s">
        <v>158</v>
      </c>
      <c r="I40" s="15" t="s">
        <v>159</v>
      </c>
      <c r="J40" s="15" t="s">
        <v>160</v>
      </c>
    </row>
    <row r="41" spans="1:11">
      <c r="A41" s="4" t="s">
        <v>185</v>
      </c>
      <c r="B41" s="39">
        <f>$B13</f>
        <v>0</v>
      </c>
      <c r="C41" s="39">
        <f>$K13</f>
        <v>0</v>
      </c>
      <c r="D41" s="39">
        <f>$D13</f>
        <v>0</v>
      </c>
      <c r="E41" s="39">
        <f>$E13</f>
        <v>0</v>
      </c>
      <c r="F41" s="39">
        <f>$F13</f>
        <v>0</v>
      </c>
      <c r="G41" s="28">
        <v>0</v>
      </c>
      <c r="H41" s="39">
        <f>$G13</f>
        <v>0</v>
      </c>
      <c r="I41" s="39">
        <f>$H13</f>
        <v>0</v>
      </c>
      <c r="J41" s="39">
        <f>$I13</f>
        <v>0</v>
      </c>
      <c r="K41" s="17"/>
    </row>
    <row r="42" spans="1:11">
      <c r="A42" s="4" t="s">
        <v>186</v>
      </c>
      <c r="B42" s="39">
        <f>$B14</f>
        <v>0</v>
      </c>
      <c r="C42" s="39">
        <f>$K14</f>
        <v>0</v>
      </c>
      <c r="D42" s="39">
        <f>$D14</f>
        <v>0</v>
      </c>
      <c r="E42" s="39">
        <f>$E14</f>
        <v>0</v>
      </c>
      <c r="F42" s="39">
        <f>$F14</f>
        <v>0</v>
      </c>
      <c r="G42" s="28">
        <v>0</v>
      </c>
      <c r="H42" s="39">
        <f>$G14</f>
        <v>0</v>
      </c>
      <c r="I42" s="39">
        <f>$H14</f>
        <v>0</v>
      </c>
      <c r="J42" s="39">
        <f>$I14</f>
        <v>0</v>
      </c>
      <c r="K42" s="17"/>
    </row>
    <row r="43" spans="1:11">
      <c r="A43" s="4" t="s">
        <v>231</v>
      </c>
      <c r="B43" s="39">
        <f>$B15</f>
        <v>0</v>
      </c>
      <c r="C43" s="39">
        <f>$K15</f>
        <v>0</v>
      </c>
      <c r="D43" s="39">
        <f>$D15</f>
        <v>0</v>
      </c>
      <c r="E43" s="39">
        <f>$E15</f>
        <v>0</v>
      </c>
      <c r="F43" s="39">
        <f>$F15</f>
        <v>0</v>
      </c>
      <c r="G43" s="28">
        <v>0</v>
      </c>
      <c r="H43" s="39">
        <f>$G15</f>
        <v>0</v>
      </c>
      <c r="I43" s="39">
        <f>$H15</f>
        <v>0</v>
      </c>
      <c r="J43" s="39">
        <f>$I15</f>
        <v>0</v>
      </c>
      <c r="K43" s="17"/>
    </row>
    <row r="44" spans="1:11">
      <c r="A44" s="4" t="s">
        <v>187</v>
      </c>
      <c r="B44" s="39">
        <f>$B16</f>
        <v>0</v>
      </c>
      <c r="C44" s="39">
        <f>$K16</f>
        <v>0</v>
      </c>
      <c r="D44" s="39">
        <f>$D16</f>
        <v>0</v>
      </c>
      <c r="E44" s="39">
        <f>$E16</f>
        <v>0</v>
      </c>
      <c r="F44" s="39">
        <f>$F16</f>
        <v>0</v>
      </c>
      <c r="G44" s="28">
        <v>0</v>
      </c>
      <c r="H44" s="39">
        <f>$G16</f>
        <v>0</v>
      </c>
      <c r="I44" s="39">
        <f>$H16</f>
        <v>0</v>
      </c>
      <c r="J44" s="39">
        <f>$I16</f>
        <v>0</v>
      </c>
      <c r="K44" s="17"/>
    </row>
    <row r="45" spans="1:11">
      <c r="A45" s="4" t="s">
        <v>188</v>
      </c>
      <c r="B45" s="39">
        <f>$B17</f>
        <v>0</v>
      </c>
      <c r="C45" s="39">
        <f>$K17</f>
        <v>0</v>
      </c>
      <c r="D45" s="39">
        <f>$D17</f>
        <v>0</v>
      </c>
      <c r="E45" s="39">
        <f>$E17</f>
        <v>0</v>
      </c>
      <c r="F45" s="39">
        <f>$F17</f>
        <v>0</v>
      </c>
      <c r="G45" s="28">
        <v>0</v>
      </c>
      <c r="H45" s="39">
        <f>$G17</f>
        <v>0</v>
      </c>
      <c r="I45" s="39">
        <f>$H17</f>
        <v>0</v>
      </c>
      <c r="J45" s="39">
        <f>$I17</f>
        <v>0</v>
      </c>
      <c r="K45" s="17"/>
    </row>
    <row r="46" spans="1:11">
      <c r="A46" s="4" t="s">
        <v>232</v>
      </c>
      <c r="B46" s="39">
        <f>$B18</f>
        <v>0</v>
      </c>
      <c r="C46" s="39">
        <f>$K18</f>
        <v>0</v>
      </c>
      <c r="D46" s="39">
        <f>$D18</f>
        <v>0</v>
      </c>
      <c r="E46" s="39">
        <f>$E18</f>
        <v>0</v>
      </c>
      <c r="F46" s="39">
        <f>$F18</f>
        <v>0</v>
      </c>
      <c r="G46" s="28">
        <v>0</v>
      </c>
      <c r="H46" s="39">
        <f>$G18</f>
        <v>0</v>
      </c>
      <c r="I46" s="39">
        <f>$H18</f>
        <v>0</v>
      </c>
      <c r="J46" s="39">
        <f>$I18</f>
        <v>0</v>
      </c>
      <c r="K46" s="17"/>
    </row>
    <row r="47" spans="1:11">
      <c r="A47" s="4" t="s">
        <v>189</v>
      </c>
      <c r="B47" s="39">
        <f>$B19</f>
        <v>0</v>
      </c>
      <c r="C47" s="39">
        <f>$K19</f>
        <v>0</v>
      </c>
      <c r="D47" s="39">
        <f>$D19</f>
        <v>0</v>
      </c>
      <c r="E47" s="39">
        <f>$E19</f>
        <v>0</v>
      </c>
      <c r="F47" s="39">
        <f>$F19</f>
        <v>0</v>
      </c>
      <c r="G47" s="28">
        <v>0</v>
      </c>
      <c r="H47" s="39">
        <f>$G19</f>
        <v>0</v>
      </c>
      <c r="I47" s="39">
        <f>$H19</f>
        <v>0</v>
      </c>
      <c r="J47" s="39">
        <f>$I19</f>
        <v>0</v>
      </c>
      <c r="K47" s="17"/>
    </row>
    <row r="48" spans="1:11">
      <c r="A48" s="4" t="s">
        <v>190</v>
      </c>
      <c r="B48" s="39">
        <f>$B20</f>
        <v>0</v>
      </c>
      <c r="C48" s="39">
        <f>$K20</f>
        <v>0</v>
      </c>
      <c r="D48" s="39">
        <f>$D20</f>
        <v>0</v>
      </c>
      <c r="E48" s="39">
        <f>$E20</f>
        <v>0</v>
      </c>
      <c r="F48" s="39">
        <f>$F20</f>
        <v>0</v>
      </c>
      <c r="G48" s="28">
        <v>0</v>
      </c>
      <c r="H48" s="39">
        <f>$G20</f>
        <v>0</v>
      </c>
      <c r="I48" s="39">
        <f>$H20</f>
        <v>0</v>
      </c>
      <c r="J48" s="39">
        <f>$I20</f>
        <v>0</v>
      </c>
      <c r="K48" s="17"/>
    </row>
    <row r="49" spans="1:11">
      <c r="A49" s="4" t="s">
        <v>210</v>
      </c>
      <c r="B49" s="39">
        <f>$B21</f>
        <v>0</v>
      </c>
      <c r="C49" s="39">
        <f>$K21</f>
        <v>0</v>
      </c>
      <c r="D49" s="39">
        <f>$D21</f>
        <v>0</v>
      </c>
      <c r="E49" s="39">
        <f>$E21</f>
        <v>0</v>
      </c>
      <c r="F49" s="39">
        <f>$F21</f>
        <v>0</v>
      </c>
      <c r="G49" s="28">
        <v>1</v>
      </c>
      <c r="H49" s="39">
        <f>$G21</f>
        <v>0</v>
      </c>
      <c r="I49" s="39">
        <f>$H21</f>
        <v>0</v>
      </c>
      <c r="J49" s="39">
        <f>$I21</f>
        <v>0</v>
      </c>
      <c r="K49" s="17"/>
    </row>
    <row r="50" spans="1:11">
      <c r="A50" s="4" t="s">
        <v>191</v>
      </c>
      <c r="B50" s="39">
        <f>$B22</f>
        <v>0</v>
      </c>
      <c r="C50" s="39">
        <f>$K22</f>
        <v>0</v>
      </c>
      <c r="D50" s="39">
        <f>$D22</f>
        <v>0</v>
      </c>
      <c r="E50" s="39">
        <f>$E22</f>
        <v>0</v>
      </c>
      <c r="F50" s="39">
        <f>$F22</f>
        <v>0</v>
      </c>
      <c r="G50" s="28">
        <v>0</v>
      </c>
      <c r="H50" s="39">
        <f>$G22</f>
        <v>0</v>
      </c>
      <c r="I50" s="39">
        <f>$H22</f>
        <v>0</v>
      </c>
      <c r="J50" s="39">
        <f>$I22</f>
        <v>0</v>
      </c>
      <c r="K50" s="17"/>
    </row>
    <row r="51" spans="1:11">
      <c r="A51" s="4" t="s">
        <v>192</v>
      </c>
      <c r="B51" s="39">
        <f>$B23</f>
        <v>0</v>
      </c>
      <c r="C51" s="39">
        <f>$K23</f>
        <v>0</v>
      </c>
      <c r="D51" s="39">
        <f>$D23</f>
        <v>0</v>
      </c>
      <c r="E51" s="39">
        <f>$E23</f>
        <v>0</v>
      </c>
      <c r="F51" s="39">
        <f>$F23</f>
        <v>0</v>
      </c>
      <c r="G51" s="28">
        <v>0</v>
      </c>
      <c r="H51" s="39">
        <f>$G23</f>
        <v>0</v>
      </c>
      <c r="I51" s="39">
        <f>$H23</f>
        <v>0</v>
      </c>
      <c r="J51" s="39">
        <f>$I23</f>
        <v>0</v>
      </c>
      <c r="K51" s="17"/>
    </row>
    <row r="52" spans="1:11">
      <c r="A52" s="4" t="s">
        <v>193</v>
      </c>
      <c r="B52" s="39">
        <f>$B24</f>
        <v>0</v>
      </c>
      <c r="C52" s="39">
        <f>$K24</f>
        <v>0</v>
      </c>
      <c r="D52" s="39">
        <f>$D24</f>
        <v>0</v>
      </c>
      <c r="E52" s="39">
        <f>$E24</f>
        <v>0</v>
      </c>
      <c r="F52" s="39">
        <f>$F24</f>
        <v>0</v>
      </c>
      <c r="G52" s="28">
        <v>0</v>
      </c>
      <c r="H52" s="39">
        <f>$G24</f>
        <v>0</v>
      </c>
      <c r="I52" s="39">
        <f>$H24</f>
        <v>0</v>
      </c>
      <c r="J52" s="39">
        <f>$I24</f>
        <v>0</v>
      </c>
      <c r="K52" s="17"/>
    </row>
    <row r="53" spans="1:11">
      <c r="A53" s="4" t="s">
        <v>194</v>
      </c>
      <c r="B53" s="39">
        <f>$B25</f>
        <v>0</v>
      </c>
      <c r="C53" s="39">
        <f>$K25</f>
        <v>0</v>
      </c>
      <c r="D53" s="39">
        <f>$D25</f>
        <v>0</v>
      </c>
      <c r="E53" s="39">
        <f>$E25</f>
        <v>0</v>
      </c>
      <c r="F53" s="39">
        <f>$F25</f>
        <v>0</v>
      </c>
      <c r="G53" s="28">
        <v>0</v>
      </c>
      <c r="H53" s="39">
        <f>$G25</f>
        <v>0</v>
      </c>
      <c r="I53" s="39">
        <f>$H25</f>
        <v>0</v>
      </c>
      <c r="J53" s="39">
        <f>$I25</f>
        <v>0</v>
      </c>
      <c r="K53" s="17"/>
    </row>
    <row r="54" spans="1:11">
      <c r="A54" s="4" t="s">
        <v>211</v>
      </c>
      <c r="B54" s="39">
        <f>$B26</f>
        <v>0</v>
      </c>
      <c r="C54" s="39">
        <f>$K26</f>
        <v>0</v>
      </c>
      <c r="D54" s="39">
        <f>$D26</f>
        <v>0</v>
      </c>
      <c r="E54" s="39">
        <f>$E26</f>
        <v>0</v>
      </c>
      <c r="F54" s="39">
        <f>$F26</f>
        <v>0</v>
      </c>
      <c r="G54" s="28">
        <v>1</v>
      </c>
      <c r="H54" s="39">
        <f>$G26</f>
        <v>0</v>
      </c>
      <c r="I54" s="39">
        <f>$H26</f>
        <v>0</v>
      </c>
      <c r="J54" s="39">
        <f>$I26</f>
        <v>0</v>
      </c>
      <c r="K54" s="17"/>
    </row>
    <row r="55" spans="1:11">
      <c r="A55" s="4" t="s">
        <v>233</v>
      </c>
      <c r="B55" s="39">
        <f>$B27</f>
        <v>0</v>
      </c>
      <c r="C55" s="39">
        <f>$K27</f>
        <v>0</v>
      </c>
      <c r="D55" s="39">
        <f>$D27</f>
        <v>0</v>
      </c>
      <c r="E55" s="39">
        <f>$E27</f>
        <v>0</v>
      </c>
      <c r="F55" s="39">
        <f>$F27</f>
        <v>0</v>
      </c>
      <c r="G55" s="28">
        <v>0</v>
      </c>
      <c r="H55" s="39">
        <f>$G27</f>
        <v>0</v>
      </c>
      <c r="I55" s="39">
        <f>$H27</f>
        <v>0</v>
      </c>
      <c r="J55" s="39">
        <f>$I27</f>
        <v>0</v>
      </c>
      <c r="K55" s="17"/>
    </row>
    <row r="56" spans="1:11">
      <c r="A56" s="4" t="s">
        <v>234</v>
      </c>
      <c r="B56" s="39">
        <f>$B28</f>
        <v>0</v>
      </c>
      <c r="C56" s="39">
        <f>$K28</f>
        <v>0</v>
      </c>
      <c r="D56" s="39">
        <f>$D28</f>
        <v>0</v>
      </c>
      <c r="E56" s="39">
        <f>$E28</f>
        <v>0</v>
      </c>
      <c r="F56" s="39">
        <f>$F28</f>
        <v>0</v>
      </c>
      <c r="G56" s="28">
        <v>0</v>
      </c>
      <c r="H56" s="39">
        <f>$G28</f>
        <v>0</v>
      </c>
      <c r="I56" s="39">
        <f>$H28</f>
        <v>0</v>
      </c>
      <c r="J56" s="39">
        <f>$I28</f>
        <v>0</v>
      </c>
      <c r="K56" s="17"/>
    </row>
    <row r="57" spans="1:11">
      <c r="A57" s="4" t="s">
        <v>235</v>
      </c>
      <c r="B57" s="39">
        <f>$B29</f>
        <v>0</v>
      </c>
      <c r="C57" s="39">
        <f>$K29</f>
        <v>0</v>
      </c>
      <c r="D57" s="39">
        <f>$D29</f>
        <v>0</v>
      </c>
      <c r="E57" s="39">
        <f>$E29</f>
        <v>0</v>
      </c>
      <c r="F57" s="39">
        <f>$F29</f>
        <v>0</v>
      </c>
      <c r="G57" s="28">
        <v>0</v>
      </c>
      <c r="H57" s="39">
        <f>$G29</f>
        <v>0</v>
      </c>
      <c r="I57" s="39">
        <f>$H29</f>
        <v>0</v>
      </c>
      <c r="J57" s="39">
        <f>$I29</f>
        <v>0</v>
      </c>
      <c r="K57" s="17"/>
    </row>
    <row r="58" spans="1:11">
      <c r="A58" s="4" t="s">
        <v>236</v>
      </c>
      <c r="B58" s="39">
        <f>$B30</f>
        <v>0</v>
      </c>
      <c r="C58" s="39">
        <f>$K30</f>
        <v>0</v>
      </c>
      <c r="D58" s="39">
        <f>$D30</f>
        <v>0</v>
      </c>
      <c r="E58" s="39">
        <f>$E30</f>
        <v>0</v>
      </c>
      <c r="F58" s="39">
        <f>$F30</f>
        <v>0</v>
      </c>
      <c r="G58" s="28">
        <v>0</v>
      </c>
      <c r="H58" s="39">
        <f>$G30</f>
        <v>0</v>
      </c>
      <c r="I58" s="39">
        <f>$H30</f>
        <v>0</v>
      </c>
      <c r="J58" s="39">
        <f>$I30</f>
        <v>0</v>
      </c>
      <c r="K58" s="17"/>
    </row>
    <row r="59" spans="1:11">
      <c r="A59" s="4" t="s">
        <v>237</v>
      </c>
      <c r="B59" s="39">
        <f>$B31</f>
        <v>0</v>
      </c>
      <c r="C59" s="39">
        <f>$K31</f>
        <v>0</v>
      </c>
      <c r="D59" s="39">
        <f>$D31</f>
        <v>0</v>
      </c>
      <c r="E59" s="39">
        <f>$E31</f>
        <v>0</v>
      </c>
      <c r="F59" s="39">
        <f>$F31</f>
        <v>0</v>
      </c>
      <c r="G59" s="28">
        <v>0</v>
      </c>
      <c r="H59" s="39">
        <f>$G31</f>
        <v>0</v>
      </c>
      <c r="I59" s="39">
        <f>$H31</f>
        <v>0</v>
      </c>
      <c r="J59" s="39">
        <f>$I31</f>
        <v>0</v>
      </c>
      <c r="K59" s="17"/>
    </row>
    <row r="61" spans="1:11" ht="21" customHeight="1">
      <c r="A61" s="1" t="s">
        <v>869</v>
      </c>
    </row>
    <row r="62" spans="1:11">
      <c r="A62" s="3" t="s">
        <v>383</v>
      </c>
    </row>
    <row r="63" spans="1:11">
      <c r="A63" s="33" t="s">
        <v>870</v>
      </c>
    </row>
    <row r="64" spans="1:11">
      <c r="A64" s="33" t="s">
        <v>871</v>
      </c>
    </row>
    <row r="65" spans="1:11">
      <c r="A65" s="33" t="s">
        <v>872</v>
      </c>
    </row>
    <row r="66" spans="1:11">
      <c r="A66" s="33" t="s">
        <v>873</v>
      </c>
    </row>
    <row r="67" spans="1:11">
      <c r="A67" s="33" t="s">
        <v>837</v>
      </c>
    </row>
    <row r="68" spans="1:11">
      <c r="A68" s="3" t="s">
        <v>874</v>
      </c>
    </row>
    <row r="70" spans="1:11">
      <c r="B70" s="15" t="s">
        <v>153</v>
      </c>
      <c r="C70" s="15" t="s">
        <v>154</v>
      </c>
      <c r="D70" s="15" t="s">
        <v>155</v>
      </c>
      <c r="E70" s="15" t="s">
        <v>156</v>
      </c>
      <c r="F70" s="15" t="s">
        <v>157</v>
      </c>
      <c r="G70" s="15" t="s">
        <v>162</v>
      </c>
      <c r="H70" s="15" t="s">
        <v>158</v>
      </c>
      <c r="I70" s="15" t="s">
        <v>159</v>
      </c>
      <c r="J70" s="15" t="s">
        <v>160</v>
      </c>
    </row>
    <row r="71" spans="1:11">
      <c r="A71" s="4" t="s">
        <v>193</v>
      </c>
      <c r="B71" s="43">
        <f>('Loads'!$F$345+'Loads'!$G$345)*'Input'!$E$60*B$52*'LAFs'!B$272</f>
        <v>0</v>
      </c>
      <c r="C71" s="43">
        <f>('Loads'!$F$345+'Loads'!$G$345)*'Input'!$E$60*C$52*'LAFs'!C$272</f>
        <v>0</v>
      </c>
      <c r="D71" s="43">
        <f>('Loads'!$F$345+'Loads'!$G$345)*'Input'!$E$60*D$52*'LAFs'!D$272</f>
        <v>0</v>
      </c>
      <c r="E71" s="43">
        <f>('Loads'!$F$345+'Loads'!$G$345)*'Input'!$E$60*E$52*'LAFs'!E$272</f>
        <v>0</v>
      </c>
      <c r="F71" s="43">
        <f>('Loads'!$F$345+'Loads'!$G$345)*'Input'!$E$60*F$52*'LAFs'!F$272</f>
        <v>0</v>
      </c>
      <c r="G71" s="43">
        <f>('Loads'!$F$345+'Loads'!$G$345)*'Input'!$E$60*G$52*'LAFs'!G$272</f>
        <v>0</v>
      </c>
      <c r="H71" s="43">
        <f>('Loads'!$F$345+'Loads'!$G$345)*'Input'!$E$60*H$52*'LAFs'!H$272</f>
        <v>0</v>
      </c>
      <c r="I71" s="43">
        <f>('Loads'!$F$345+'Loads'!$G$345)*'Input'!$E$60*I$52*'LAFs'!I$272</f>
        <v>0</v>
      </c>
      <c r="J71" s="43">
        <f>('Loads'!$F$345+'Loads'!$G$345)*'Input'!$E$60*J$52*'LAFs'!J$272</f>
        <v>0</v>
      </c>
      <c r="K71" s="17"/>
    </row>
    <row r="72" spans="1:11">
      <c r="A72" s="4" t="s">
        <v>194</v>
      </c>
      <c r="B72" s="43">
        <f>('Loads'!$F$346+'Loads'!$G$346)*'Input'!$E$60*B$53*'LAFs'!B$273</f>
        <v>0</v>
      </c>
      <c r="C72" s="43">
        <f>('Loads'!$F$346+'Loads'!$G$346)*'Input'!$E$60*C$53*'LAFs'!C$273</f>
        <v>0</v>
      </c>
      <c r="D72" s="43">
        <f>('Loads'!$F$346+'Loads'!$G$346)*'Input'!$E$60*D$53*'LAFs'!D$273</f>
        <v>0</v>
      </c>
      <c r="E72" s="43">
        <f>('Loads'!$F$346+'Loads'!$G$346)*'Input'!$E$60*E$53*'LAFs'!E$273</f>
        <v>0</v>
      </c>
      <c r="F72" s="43">
        <f>('Loads'!$F$346+'Loads'!$G$346)*'Input'!$E$60*F$53*'LAFs'!F$273</f>
        <v>0</v>
      </c>
      <c r="G72" s="43">
        <f>('Loads'!$F$346+'Loads'!$G$346)*'Input'!$E$60*G$53*'LAFs'!G$273</f>
        <v>0</v>
      </c>
      <c r="H72" s="43">
        <f>('Loads'!$F$346+'Loads'!$G$346)*'Input'!$E$60*H$53*'LAFs'!H$273</f>
        <v>0</v>
      </c>
      <c r="I72" s="43">
        <f>('Loads'!$F$346+'Loads'!$G$346)*'Input'!$E$60*I$53*'LAFs'!I$273</f>
        <v>0</v>
      </c>
      <c r="J72" s="43">
        <f>('Loads'!$F$346+'Loads'!$G$346)*'Input'!$E$60*J$53*'LAFs'!J$273</f>
        <v>0</v>
      </c>
      <c r="K72" s="17"/>
    </row>
    <row r="73" spans="1:11">
      <c r="A73" s="4" t="s">
        <v>211</v>
      </c>
      <c r="B73" s="43">
        <f>('Loads'!$F$347+'Loads'!$G$347)*'Input'!$E$60*B$54*'LAFs'!B$274</f>
        <v>0</v>
      </c>
      <c r="C73" s="43">
        <f>('Loads'!$F$347+'Loads'!$G$347)*'Input'!$E$60*C$54*'LAFs'!C$274</f>
        <v>0</v>
      </c>
      <c r="D73" s="43">
        <f>('Loads'!$F$347+'Loads'!$G$347)*'Input'!$E$60*D$54*'LAFs'!D$274</f>
        <v>0</v>
      </c>
      <c r="E73" s="43">
        <f>('Loads'!$F$347+'Loads'!$G$347)*'Input'!$E$60*E$54*'LAFs'!E$274</f>
        <v>0</v>
      </c>
      <c r="F73" s="43">
        <f>('Loads'!$F$347+'Loads'!$G$347)*'Input'!$E$60*F$54*'LAFs'!F$274</f>
        <v>0</v>
      </c>
      <c r="G73" s="43">
        <f>('Loads'!$F$347+'Loads'!$G$347)*'Input'!$E$60*G$54*'LAFs'!G$274</f>
        <v>0</v>
      </c>
      <c r="H73" s="43">
        <f>('Loads'!$F$347+'Loads'!$G$347)*'Input'!$E$60*H$54*'LAFs'!H$274</f>
        <v>0</v>
      </c>
      <c r="I73" s="43">
        <f>('Loads'!$F$347+'Loads'!$G$347)*'Input'!$E$60*I$54*'LAFs'!I$274</f>
        <v>0</v>
      </c>
      <c r="J73" s="43">
        <f>('Loads'!$F$347+'Loads'!$G$347)*'Input'!$E$60*J$54*'LAFs'!J$274</f>
        <v>0</v>
      </c>
      <c r="K73" s="17"/>
    </row>
    <row r="75" spans="1:11" ht="21" customHeight="1">
      <c r="A75" s="1" t="s">
        <v>875</v>
      </c>
    </row>
    <row r="76" spans="1:11">
      <c r="A76" s="3" t="s">
        <v>383</v>
      </c>
    </row>
    <row r="77" spans="1:11">
      <c r="A77" s="33" t="s">
        <v>610</v>
      </c>
    </row>
    <row r="78" spans="1:11">
      <c r="A78" s="33" t="s">
        <v>531</v>
      </c>
    </row>
    <row r="79" spans="1:11">
      <c r="A79" s="33" t="s">
        <v>876</v>
      </c>
    </row>
    <row r="80" spans="1:11">
      <c r="A80" s="33" t="s">
        <v>877</v>
      </c>
    </row>
    <row r="81" spans="1:11">
      <c r="A81" s="33" t="s">
        <v>777</v>
      </c>
    </row>
    <row r="82" spans="1:11">
      <c r="A82" s="3" t="s">
        <v>878</v>
      </c>
    </row>
    <row r="84" spans="1:11">
      <c r="B84" s="15" t="s">
        <v>153</v>
      </c>
      <c r="C84" s="15" t="s">
        <v>154</v>
      </c>
      <c r="D84" s="15" t="s">
        <v>155</v>
      </c>
      <c r="E84" s="15" t="s">
        <v>156</v>
      </c>
      <c r="F84" s="15" t="s">
        <v>157</v>
      </c>
      <c r="G84" s="15" t="s">
        <v>162</v>
      </c>
      <c r="H84" s="15" t="s">
        <v>158</v>
      </c>
      <c r="I84" s="15" t="s">
        <v>159</v>
      </c>
      <c r="J84" s="15" t="s">
        <v>160</v>
      </c>
    </row>
    <row r="85" spans="1:11">
      <c r="A85" s="4" t="s">
        <v>185</v>
      </c>
      <c r="B85" s="43">
        <f>'Multi'!$B$128/'Input'!$C$168*B$41*'LAFs'!B$261/(24*'Input'!$F$60)*1000</f>
        <v>0</v>
      </c>
      <c r="C85" s="43">
        <f>'Multi'!$B$128/'Input'!$C$168*C$41*'LAFs'!C$261/(24*'Input'!$F$60)*1000</f>
        <v>0</v>
      </c>
      <c r="D85" s="43">
        <f>'Multi'!$B$128/'Input'!$C$168*D$41*'LAFs'!D$261/(24*'Input'!$F$60)*1000</f>
        <v>0</v>
      </c>
      <c r="E85" s="43">
        <f>'Multi'!$B$128/'Input'!$C$168*E$41*'LAFs'!E$261/(24*'Input'!$F$60)*1000</f>
        <v>0</v>
      </c>
      <c r="F85" s="43">
        <f>'Multi'!$B$128/'Input'!$C$168*F$41*'LAFs'!F$261/(24*'Input'!$F$60)*1000</f>
        <v>0</v>
      </c>
      <c r="G85" s="43">
        <f>'Multi'!$B$128/'Input'!$C$168*G$41*'LAFs'!G$261/(24*'Input'!$F$60)*1000</f>
        <v>0</v>
      </c>
      <c r="H85" s="43">
        <f>'Multi'!$B$128/'Input'!$C$168*H$41*'LAFs'!H$261/(24*'Input'!$F$60)*1000</f>
        <v>0</v>
      </c>
      <c r="I85" s="43">
        <f>'Multi'!$B$128/'Input'!$C$168*I$41*'LAFs'!I$261/(24*'Input'!$F$60)*1000</f>
        <v>0</v>
      </c>
      <c r="J85" s="43">
        <f>'Multi'!$B$128/'Input'!$C$168*J$41*'LAFs'!J$261/(24*'Input'!$F$60)*1000</f>
        <v>0</v>
      </c>
      <c r="K85" s="17"/>
    </row>
    <row r="86" spans="1:11">
      <c r="A86" s="4" t="s">
        <v>186</v>
      </c>
      <c r="B86" s="43">
        <f>'Multi'!$B$129/'Input'!$C$169*B$42*'LAFs'!B$262/(24*'Input'!$F$60)*1000</f>
        <v>0</v>
      </c>
      <c r="C86" s="43">
        <f>'Multi'!$B$129/'Input'!$C$169*C$42*'LAFs'!C$262/(24*'Input'!$F$60)*1000</f>
        <v>0</v>
      </c>
      <c r="D86" s="43">
        <f>'Multi'!$B$129/'Input'!$C$169*D$42*'LAFs'!D$262/(24*'Input'!$F$60)*1000</f>
        <v>0</v>
      </c>
      <c r="E86" s="43">
        <f>'Multi'!$B$129/'Input'!$C$169*E$42*'LAFs'!E$262/(24*'Input'!$F$60)*1000</f>
        <v>0</v>
      </c>
      <c r="F86" s="43">
        <f>'Multi'!$B$129/'Input'!$C$169*F$42*'LAFs'!F$262/(24*'Input'!$F$60)*1000</f>
        <v>0</v>
      </c>
      <c r="G86" s="43">
        <f>'Multi'!$B$129/'Input'!$C$169*G$42*'LAFs'!G$262/(24*'Input'!$F$60)*1000</f>
        <v>0</v>
      </c>
      <c r="H86" s="43">
        <f>'Multi'!$B$129/'Input'!$C$169*H$42*'LAFs'!H$262/(24*'Input'!$F$60)*1000</f>
        <v>0</v>
      </c>
      <c r="I86" s="43">
        <f>'Multi'!$B$129/'Input'!$C$169*I$42*'LAFs'!I$262/(24*'Input'!$F$60)*1000</f>
        <v>0</v>
      </c>
      <c r="J86" s="43">
        <f>'Multi'!$B$129/'Input'!$C$169*J$42*'LAFs'!J$262/(24*'Input'!$F$60)*1000</f>
        <v>0</v>
      </c>
      <c r="K86" s="17"/>
    </row>
    <row r="87" spans="1:11">
      <c r="A87" s="4" t="s">
        <v>187</v>
      </c>
      <c r="B87" s="43">
        <f>'Multi'!$B$131/'Input'!$C$171*B$44*'LAFs'!B$264/(24*'Input'!$F$60)*1000</f>
        <v>0</v>
      </c>
      <c r="C87" s="43">
        <f>'Multi'!$B$131/'Input'!$C$171*C$44*'LAFs'!C$264/(24*'Input'!$F$60)*1000</f>
        <v>0</v>
      </c>
      <c r="D87" s="43">
        <f>'Multi'!$B$131/'Input'!$C$171*D$44*'LAFs'!D$264/(24*'Input'!$F$60)*1000</f>
        <v>0</v>
      </c>
      <c r="E87" s="43">
        <f>'Multi'!$B$131/'Input'!$C$171*E$44*'LAFs'!E$264/(24*'Input'!$F$60)*1000</f>
        <v>0</v>
      </c>
      <c r="F87" s="43">
        <f>'Multi'!$B$131/'Input'!$C$171*F$44*'LAFs'!F$264/(24*'Input'!$F$60)*1000</f>
        <v>0</v>
      </c>
      <c r="G87" s="43">
        <f>'Multi'!$B$131/'Input'!$C$171*G$44*'LAFs'!G$264/(24*'Input'!$F$60)*1000</f>
        <v>0</v>
      </c>
      <c r="H87" s="43">
        <f>'Multi'!$B$131/'Input'!$C$171*H$44*'LAFs'!H$264/(24*'Input'!$F$60)*1000</f>
        <v>0</v>
      </c>
      <c r="I87" s="43">
        <f>'Multi'!$B$131/'Input'!$C$171*I$44*'LAFs'!I$264/(24*'Input'!$F$60)*1000</f>
        <v>0</v>
      </c>
      <c r="J87" s="43">
        <f>'Multi'!$B$131/'Input'!$C$171*J$44*'LAFs'!J$264/(24*'Input'!$F$60)*1000</f>
        <v>0</v>
      </c>
      <c r="K87" s="17"/>
    </row>
    <row r="88" spans="1:11">
      <c r="A88" s="4" t="s">
        <v>188</v>
      </c>
      <c r="B88" s="43">
        <f>'Multi'!$B$132/'Input'!$C$172*B$45*'LAFs'!B$265/(24*'Input'!$F$60)*1000</f>
        <v>0</v>
      </c>
      <c r="C88" s="43">
        <f>'Multi'!$B$132/'Input'!$C$172*C$45*'LAFs'!C$265/(24*'Input'!$F$60)*1000</f>
        <v>0</v>
      </c>
      <c r="D88" s="43">
        <f>'Multi'!$B$132/'Input'!$C$172*D$45*'LAFs'!D$265/(24*'Input'!$F$60)*1000</f>
        <v>0</v>
      </c>
      <c r="E88" s="43">
        <f>'Multi'!$B$132/'Input'!$C$172*E$45*'LAFs'!E$265/(24*'Input'!$F$60)*1000</f>
        <v>0</v>
      </c>
      <c r="F88" s="43">
        <f>'Multi'!$B$132/'Input'!$C$172*F$45*'LAFs'!F$265/(24*'Input'!$F$60)*1000</f>
        <v>0</v>
      </c>
      <c r="G88" s="43">
        <f>'Multi'!$B$132/'Input'!$C$172*G$45*'LAFs'!G$265/(24*'Input'!$F$60)*1000</f>
        <v>0</v>
      </c>
      <c r="H88" s="43">
        <f>'Multi'!$B$132/'Input'!$C$172*H$45*'LAFs'!H$265/(24*'Input'!$F$60)*1000</f>
        <v>0</v>
      </c>
      <c r="I88" s="43">
        <f>'Multi'!$B$132/'Input'!$C$172*I$45*'LAFs'!I$265/(24*'Input'!$F$60)*1000</f>
        <v>0</v>
      </c>
      <c r="J88" s="43">
        <f>'Multi'!$B$132/'Input'!$C$172*J$45*'LAFs'!J$265/(24*'Input'!$F$60)*1000</f>
        <v>0</v>
      </c>
      <c r="K88" s="17"/>
    </row>
    <row r="89" spans="1:11">
      <c r="A89" s="4" t="s">
        <v>189</v>
      </c>
      <c r="B89" s="43">
        <f>'Multi'!$B$134/'Input'!$C$174*B$47*'LAFs'!B$267/(24*'Input'!$F$60)*1000</f>
        <v>0</v>
      </c>
      <c r="C89" s="43">
        <f>'Multi'!$B$134/'Input'!$C$174*C$47*'LAFs'!C$267/(24*'Input'!$F$60)*1000</f>
        <v>0</v>
      </c>
      <c r="D89" s="43">
        <f>'Multi'!$B$134/'Input'!$C$174*D$47*'LAFs'!D$267/(24*'Input'!$F$60)*1000</f>
        <v>0</v>
      </c>
      <c r="E89" s="43">
        <f>'Multi'!$B$134/'Input'!$C$174*E$47*'LAFs'!E$267/(24*'Input'!$F$60)*1000</f>
        <v>0</v>
      </c>
      <c r="F89" s="43">
        <f>'Multi'!$B$134/'Input'!$C$174*F$47*'LAFs'!F$267/(24*'Input'!$F$60)*1000</f>
        <v>0</v>
      </c>
      <c r="G89" s="43">
        <f>'Multi'!$B$134/'Input'!$C$174*G$47*'LAFs'!G$267/(24*'Input'!$F$60)*1000</f>
        <v>0</v>
      </c>
      <c r="H89" s="43">
        <f>'Multi'!$B$134/'Input'!$C$174*H$47*'LAFs'!H$267/(24*'Input'!$F$60)*1000</f>
        <v>0</v>
      </c>
      <c r="I89" s="43">
        <f>'Multi'!$B$134/'Input'!$C$174*I$47*'LAFs'!I$267/(24*'Input'!$F$60)*1000</f>
        <v>0</v>
      </c>
      <c r="J89" s="43">
        <f>'Multi'!$B$134/'Input'!$C$174*J$47*'LAFs'!J$267/(24*'Input'!$F$60)*1000</f>
        <v>0</v>
      </c>
      <c r="K89" s="17"/>
    </row>
    <row r="90" spans="1:11">
      <c r="A90" s="4" t="s">
        <v>190</v>
      </c>
      <c r="B90" s="43">
        <f>'Multi'!$B$135/'Input'!$C$175*B$48*'LAFs'!B$268/(24*'Input'!$F$60)*1000</f>
        <v>0</v>
      </c>
      <c r="C90" s="43">
        <f>'Multi'!$B$135/'Input'!$C$175*C$48*'LAFs'!C$268/(24*'Input'!$F$60)*1000</f>
        <v>0</v>
      </c>
      <c r="D90" s="43">
        <f>'Multi'!$B$135/'Input'!$C$175*D$48*'LAFs'!D$268/(24*'Input'!$F$60)*1000</f>
        <v>0</v>
      </c>
      <c r="E90" s="43">
        <f>'Multi'!$B$135/'Input'!$C$175*E$48*'LAFs'!E$268/(24*'Input'!$F$60)*1000</f>
        <v>0</v>
      </c>
      <c r="F90" s="43">
        <f>'Multi'!$B$135/'Input'!$C$175*F$48*'LAFs'!F$268/(24*'Input'!$F$60)*1000</f>
        <v>0</v>
      </c>
      <c r="G90" s="43">
        <f>'Multi'!$B$135/'Input'!$C$175*G$48*'LAFs'!G$268/(24*'Input'!$F$60)*1000</f>
        <v>0</v>
      </c>
      <c r="H90" s="43">
        <f>'Multi'!$B$135/'Input'!$C$175*H$48*'LAFs'!H$268/(24*'Input'!$F$60)*1000</f>
        <v>0</v>
      </c>
      <c r="I90" s="43">
        <f>'Multi'!$B$135/'Input'!$C$175*I$48*'LAFs'!I$268/(24*'Input'!$F$60)*1000</f>
        <v>0</v>
      </c>
      <c r="J90" s="43">
        <f>'Multi'!$B$135/'Input'!$C$175*J$48*'LAFs'!J$268/(24*'Input'!$F$60)*1000</f>
        <v>0</v>
      </c>
      <c r="K90" s="17"/>
    </row>
    <row r="91" spans="1:11">
      <c r="A91" s="4" t="s">
        <v>210</v>
      </c>
      <c r="B91" s="43">
        <f>'Multi'!$B$136/'Input'!$C$176*B$49*'LAFs'!B$269/(24*'Input'!$F$60)*1000</f>
        <v>0</v>
      </c>
      <c r="C91" s="43">
        <f>'Multi'!$B$136/'Input'!$C$176*C$49*'LAFs'!C$269/(24*'Input'!$F$60)*1000</f>
        <v>0</v>
      </c>
      <c r="D91" s="43">
        <f>'Multi'!$B$136/'Input'!$C$176*D$49*'LAFs'!D$269/(24*'Input'!$F$60)*1000</f>
        <v>0</v>
      </c>
      <c r="E91" s="43">
        <f>'Multi'!$B$136/'Input'!$C$176*E$49*'LAFs'!E$269/(24*'Input'!$F$60)*1000</f>
        <v>0</v>
      </c>
      <c r="F91" s="43">
        <f>'Multi'!$B$136/'Input'!$C$176*F$49*'LAFs'!F$269/(24*'Input'!$F$60)*1000</f>
        <v>0</v>
      </c>
      <c r="G91" s="43">
        <f>'Multi'!$B$136/'Input'!$C$176*G$49*'LAFs'!G$269/(24*'Input'!$F$60)*1000</f>
        <v>0</v>
      </c>
      <c r="H91" s="43">
        <f>'Multi'!$B$136/'Input'!$C$176*H$49*'LAFs'!H$269/(24*'Input'!$F$60)*1000</f>
        <v>0</v>
      </c>
      <c r="I91" s="43">
        <f>'Multi'!$B$136/'Input'!$C$176*I$49*'LAFs'!I$269/(24*'Input'!$F$60)*1000</f>
        <v>0</v>
      </c>
      <c r="J91" s="43">
        <f>'Multi'!$B$136/'Input'!$C$176*J$49*'LAFs'!J$269/(24*'Input'!$F$60)*1000</f>
        <v>0</v>
      </c>
      <c r="K91" s="17"/>
    </row>
    <row r="92" spans="1:11">
      <c r="A92" s="4" t="s">
        <v>191</v>
      </c>
      <c r="B92" s="43">
        <f>'Multi'!$B$137/'Input'!$C$177*B$50*'LAFs'!B$270/(24*'Input'!$F$60)*1000</f>
        <v>0</v>
      </c>
      <c r="C92" s="43">
        <f>'Multi'!$B$137/'Input'!$C$177*C$50*'LAFs'!C$270/(24*'Input'!$F$60)*1000</f>
        <v>0</v>
      </c>
      <c r="D92" s="43">
        <f>'Multi'!$B$137/'Input'!$C$177*D$50*'LAFs'!D$270/(24*'Input'!$F$60)*1000</f>
        <v>0</v>
      </c>
      <c r="E92" s="43">
        <f>'Multi'!$B$137/'Input'!$C$177*E$50*'LAFs'!E$270/(24*'Input'!$F$60)*1000</f>
        <v>0</v>
      </c>
      <c r="F92" s="43">
        <f>'Multi'!$B$137/'Input'!$C$177*F$50*'LAFs'!F$270/(24*'Input'!$F$60)*1000</f>
        <v>0</v>
      </c>
      <c r="G92" s="43">
        <f>'Multi'!$B$137/'Input'!$C$177*G$50*'LAFs'!G$270/(24*'Input'!$F$60)*1000</f>
        <v>0</v>
      </c>
      <c r="H92" s="43">
        <f>'Multi'!$B$137/'Input'!$C$177*H$50*'LAFs'!H$270/(24*'Input'!$F$60)*1000</f>
        <v>0</v>
      </c>
      <c r="I92" s="43">
        <f>'Multi'!$B$137/'Input'!$C$177*I$50*'LAFs'!I$270/(24*'Input'!$F$60)*1000</f>
        <v>0</v>
      </c>
      <c r="J92" s="43">
        <f>'Multi'!$B$137/'Input'!$C$177*J$50*'LAFs'!J$270/(24*'Input'!$F$60)*1000</f>
        <v>0</v>
      </c>
      <c r="K92" s="17"/>
    </row>
    <row r="93" spans="1:11">
      <c r="A93" s="4" t="s">
        <v>192</v>
      </c>
      <c r="B93" s="43">
        <f>'Multi'!$B$138/'Input'!$C$178*B$51*'LAFs'!B$271/(24*'Input'!$F$60)*1000</f>
        <v>0</v>
      </c>
      <c r="C93" s="43">
        <f>'Multi'!$B$138/'Input'!$C$178*C$51*'LAFs'!C$271/(24*'Input'!$F$60)*1000</f>
        <v>0</v>
      </c>
      <c r="D93" s="43">
        <f>'Multi'!$B$138/'Input'!$C$178*D$51*'LAFs'!D$271/(24*'Input'!$F$60)*1000</f>
        <v>0</v>
      </c>
      <c r="E93" s="43">
        <f>'Multi'!$B$138/'Input'!$C$178*E$51*'LAFs'!E$271/(24*'Input'!$F$60)*1000</f>
        <v>0</v>
      </c>
      <c r="F93" s="43">
        <f>'Multi'!$B$138/'Input'!$C$178*F$51*'LAFs'!F$271/(24*'Input'!$F$60)*1000</f>
        <v>0</v>
      </c>
      <c r="G93" s="43">
        <f>'Multi'!$B$138/'Input'!$C$178*G$51*'LAFs'!G$271/(24*'Input'!$F$60)*1000</f>
        <v>0</v>
      </c>
      <c r="H93" s="43">
        <f>'Multi'!$B$138/'Input'!$C$178*H$51*'LAFs'!H$271/(24*'Input'!$F$60)*1000</f>
        <v>0</v>
      </c>
      <c r="I93" s="43">
        <f>'Multi'!$B$138/'Input'!$C$178*I$51*'LAFs'!I$271/(24*'Input'!$F$60)*1000</f>
        <v>0</v>
      </c>
      <c r="J93" s="43">
        <f>'Multi'!$B$138/'Input'!$C$178*J$51*'LAFs'!J$271/(24*'Input'!$F$60)*1000</f>
        <v>0</v>
      </c>
      <c r="K93" s="17"/>
    </row>
    <row r="95" spans="1:11" ht="21" customHeight="1">
      <c r="A95" s="1" t="s">
        <v>879</v>
      </c>
    </row>
    <row r="96" spans="1:11">
      <c r="A96" s="3" t="s">
        <v>383</v>
      </c>
    </row>
    <row r="97" spans="1:11">
      <c r="A97" s="33" t="s">
        <v>880</v>
      </c>
    </row>
    <row r="98" spans="1:11">
      <c r="A98" s="33" t="s">
        <v>881</v>
      </c>
    </row>
    <row r="99" spans="1:11">
      <c r="A99" s="3" t="s">
        <v>401</v>
      </c>
    </row>
    <row r="101" spans="1:11">
      <c r="B101" s="15" t="s">
        <v>153</v>
      </c>
      <c r="C101" s="15" t="s">
        <v>154</v>
      </c>
      <c r="D101" s="15" t="s">
        <v>155</v>
      </c>
      <c r="E101" s="15" t="s">
        <v>156</v>
      </c>
      <c r="F101" s="15" t="s">
        <v>157</v>
      </c>
      <c r="G101" s="15" t="s">
        <v>162</v>
      </c>
      <c r="H101" s="15" t="s">
        <v>158</v>
      </c>
      <c r="I101" s="15" t="s">
        <v>159</v>
      </c>
      <c r="J101" s="15" t="s">
        <v>160</v>
      </c>
    </row>
    <row r="102" spans="1:11">
      <c r="A102" s="4" t="s">
        <v>185</v>
      </c>
      <c r="B102" s="45">
        <f>B$85</f>
        <v>0</v>
      </c>
      <c r="C102" s="45">
        <f>C$85</f>
        <v>0</v>
      </c>
      <c r="D102" s="45">
        <f>D$85</f>
        <v>0</v>
      </c>
      <c r="E102" s="45">
        <f>E$85</f>
        <v>0</v>
      </c>
      <c r="F102" s="45">
        <f>F$85</f>
        <v>0</v>
      </c>
      <c r="G102" s="45">
        <f>G$85</f>
        <v>0</v>
      </c>
      <c r="H102" s="45">
        <f>H$85</f>
        <v>0</v>
      </c>
      <c r="I102" s="45">
        <f>I$85</f>
        <v>0</v>
      </c>
      <c r="J102" s="45">
        <f>J$85</f>
        <v>0</v>
      </c>
      <c r="K102" s="17"/>
    </row>
    <row r="103" spans="1:11">
      <c r="A103" s="4" t="s">
        <v>186</v>
      </c>
      <c r="B103" s="45">
        <f>B$86</f>
        <v>0</v>
      </c>
      <c r="C103" s="45">
        <f>C$86</f>
        <v>0</v>
      </c>
      <c r="D103" s="45">
        <f>D$86</f>
        <v>0</v>
      </c>
      <c r="E103" s="45">
        <f>E$86</f>
        <v>0</v>
      </c>
      <c r="F103" s="45">
        <f>F$86</f>
        <v>0</v>
      </c>
      <c r="G103" s="45">
        <f>G$86</f>
        <v>0</v>
      </c>
      <c r="H103" s="45">
        <f>H$86</f>
        <v>0</v>
      </c>
      <c r="I103" s="45">
        <f>I$86</f>
        <v>0</v>
      </c>
      <c r="J103" s="45">
        <f>J$86</f>
        <v>0</v>
      </c>
      <c r="K103" s="17"/>
    </row>
    <row r="104" spans="1:11">
      <c r="A104" s="4" t="s">
        <v>187</v>
      </c>
      <c r="B104" s="45">
        <f>B$87</f>
        <v>0</v>
      </c>
      <c r="C104" s="45">
        <f>C$87</f>
        <v>0</v>
      </c>
      <c r="D104" s="45">
        <f>D$87</f>
        <v>0</v>
      </c>
      <c r="E104" s="45">
        <f>E$87</f>
        <v>0</v>
      </c>
      <c r="F104" s="45">
        <f>F$87</f>
        <v>0</v>
      </c>
      <c r="G104" s="45">
        <f>G$87</f>
        <v>0</v>
      </c>
      <c r="H104" s="45">
        <f>H$87</f>
        <v>0</v>
      </c>
      <c r="I104" s="45">
        <f>I$87</f>
        <v>0</v>
      </c>
      <c r="J104" s="45">
        <f>J$87</f>
        <v>0</v>
      </c>
      <c r="K104" s="17"/>
    </row>
    <row r="105" spans="1:11">
      <c r="A105" s="4" t="s">
        <v>188</v>
      </c>
      <c r="B105" s="45">
        <f>B$88</f>
        <v>0</v>
      </c>
      <c r="C105" s="45">
        <f>C$88</f>
        <v>0</v>
      </c>
      <c r="D105" s="45">
        <f>D$88</f>
        <v>0</v>
      </c>
      <c r="E105" s="45">
        <f>E$88</f>
        <v>0</v>
      </c>
      <c r="F105" s="45">
        <f>F$88</f>
        <v>0</v>
      </c>
      <c r="G105" s="45">
        <f>G$88</f>
        <v>0</v>
      </c>
      <c r="H105" s="45">
        <f>H$88</f>
        <v>0</v>
      </c>
      <c r="I105" s="45">
        <f>I$88</f>
        <v>0</v>
      </c>
      <c r="J105" s="45">
        <f>J$88</f>
        <v>0</v>
      </c>
      <c r="K105" s="17"/>
    </row>
    <row r="106" spans="1:11">
      <c r="A106" s="4" t="s">
        <v>189</v>
      </c>
      <c r="B106" s="45">
        <f>B$89</f>
        <v>0</v>
      </c>
      <c r="C106" s="45">
        <f>C$89</f>
        <v>0</v>
      </c>
      <c r="D106" s="45">
        <f>D$89</f>
        <v>0</v>
      </c>
      <c r="E106" s="45">
        <f>E$89</f>
        <v>0</v>
      </c>
      <c r="F106" s="45">
        <f>F$89</f>
        <v>0</v>
      </c>
      <c r="G106" s="45">
        <f>G$89</f>
        <v>0</v>
      </c>
      <c r="H106" s="45">
        <f>H$89</f>
        <v>0</v>
      </c>
      <c r="I106" s="45">
        <f>I$89</f>
        <v>0</v>
      </c>
      <c r="J106" s="45">
        <f>J$89</f>
        <v>0</v>
      </c>
      <c r="K106" s="17"/>
    </row>
    <row r="107" spans="1:11">
      <c r="A107" s="4" t="s">
        <v>190</v>
      </c>
      <c r="B107" s="45">
        <f>B$90</f>
        <v>0</v>
      </c>
      <c r="C107" s="45">
        <f>C$90</f>
        <v>0</v>
      </c>
      <c r="D107" s="45">
        <f>D$90</f>
        <v>0</v>
      </c>
      <c r="E107" s="45">
        <f>E$90</f>
        <v>0</v>
      </c>
      <c r="F107" s="45">
        <f>F$90</f>
        <v>0</v>
      </c>
      <c r="G107" s="45">
        <f>G$90</f>
        <v>0</v>
      </c>
      <c r="H107" s="45">
        <f>H$90</f>
        <v>0</v>
      </c>
      <c r="I107" s="45">
        <f>I$90</f>
        <v>0</v>
      </c>
      <c r="J107" s="45">
        <f>J$90</f>
        <v>0</v>
      </c>
      <c r="K107" s="17"/>
    </row>
    <row r="108" spans="1:11">
      <c r="A108" s="4" t="s">
        <v>210</v>
      </c>
      <c r="B108" s="45">
        <f>B$91</f>
        <v>0</v>
      </c>
      <c r="C108" s="45">
        <f>C$91</f>
        <v>0</v>
      </c>
      <c r="D108" s="45">
        <f>D$91</f>
        <v>0</v>
      </c>
      <c r="E108" s="45">
        <f>E$91</f>
        <v>0</v>
      </c>
      <c r="F108" s="45">
        <f>F$91</f>
        <v>0</v>
      </c>
      <c r="G108" s="45">
        <f>G$91</f>
        <v>0</v>
      </c>
      <c r="H108" s="45">
        <f>H$91</f>
        <v>0</v>
      </c>
      <c r="I108" s="45">
        <f>I$91</f>
        <v>0</v>
      </c>
      <c r="J108" s="45">
        <f>J$91</f>
        <v>0</v>
      </c>
      <c r="K108" s="17"/>
    </row>
    <row r="109" spans="1:11">
      <c r="A109" s="4" t="s">
        <v>191</v>
      </c>
      <c r="B109" s="45">
        <f>B$92</f>
        <v>0</v>
      </c>
      <c r="C109" s="45">
        <f>C$92</f>
        <v>0</v>
      </c>
      <c r="D109" s="45">
        <f>D$92</f>
        <v>0</v>
      </c>
      <c r="E109" s="45">
        <f>E$92</f>
        <v>0</v>
      </c>
      <c r="F109" s="45">
        <f>F$92</f>
        <v>0</v>
      </c>
      <c r="G109" s="45">
        <f>G$92</f>
        <v>0</v>
      </c>
      <c r="H109" s="45">
        <f>H$92</f>
        <v>0</v>
      </c>
      <c r="I109" s="45">
        <f>I$92</f>
        <v>0</v>
      </c>
      <c r="J109" s="45">
        <f>J$92</f>
        <v>0</v>
      </c>
      <c r="K109" s="17"/>
    </row>
    <row r="110" spans="1:11">
      <c r="A110" s="4" t="s">
        <v>192</v>
      </c>
      <c r="B110" s="45">
        <f>B$93</f>
        <v>0</v>
      </c>
      <c r="C110" s="45">
        <f>C$93</f>
        <v>0</v>
      </c>
      <c r="D110" s="45">
        <f>D$93</f>
        <v>0</v>
      </c>
      <c r="E110" s="45">
        <f>E$93</f>
        <v>0</v>
      </c>
      <c r="F110" s="45">
        <f>F$93</f>
        <v>0</v>
      </c>
      <c r="G110" s="45">
        <f>G$93</f>
        <v>0</v>
      </c>
      <c r="H110" s="45">
        <f>H$93</f>
        <v>0</v>
      </c>
      <c r="I110" s="45">
        <f>I$93</f>
        <v>0</v>
      </c>
      <c r="J110" s="45">
        <f>J$93</f>
        <v>0</v>
      </c>
      <c r="K110" s="17"/>
    </row>
    <row r="111" spans="1:11">
      <c r="A111" s="4" t="s">
        <v>193</v>
      </c>
      <c r="B111" s="45">
        <f>B$71</f>
        <v>0</v>
      </c>
      <c r="C111" s="45">
        <f>C$71</f>
        <v>0</v>
      </c>
      <c r="D111" s="45">
        <f>D$71</f>
        <v>0</v>
      </c>
      <c r="E111" s="45">
        <f>E$71</f>
        <v>0</v>
      </c>
      <c r="F111" s="45">
        <f>F$71</f>
        <v>0</v>
      </c>
      <c r="G111" s="45">
        <f>G$71</f>
        <v>0</v>
      </c>
      <c r="H111" s="45">
        <f>H$71</f>
        <v>0</v>
      </c>
      <c r="I111" s="45">
        <f>I$71</f>
        <v>0</v>
      </c>
      <c r="J111" s="45">
        <f>J$71</f>
        <v>0</v>
      </c>
      <c r="K111" s="17"/>
    </row>
    <row r="112" spans="1:11">
      <c r="A112" s="4" t="s">
        <v>194</v>
      </c>
      <c r="B112" s="45">
        <f>B$72</f>
        <v>0</v>
      </c>
      <c r="C112" s="45">
        <f>C$72</f>
        <v>0</v>
      </c>
      <c r="D112" s="45">
        <f>D$72</f>
        <v>0</v>
      </c>
      <c r="E112" s="45">
        <f>E$72</f>
        <v>0</v>
      </c>
      <c r="F112" s="45">
        <f>F$72</f>
        <v>0</v>
      </c>
      <c r="G112" s="45">
        <f>G$72</f>
        <v>0</v>
      </c>
      <c r="H112" s="45">
        <f>H$72</f>
        <v>0</v>
      </c>
      <c r="I112" s="45">
        <f>I$72</f>
        <v>0</v>
      </c>
      <c r="J112" s="45">
        <f>J$72</f>
        <v>0</v>
      </c>
      <c r="K112" s="17"/>
    </row>
    <row r="113" spans="1:11">
      <c r="A113" s="4" t="s">
        <v>211</v>
      </c>
      <c r="B113" s="45">
        <f>B$73</f>
        <v>0</v>
      </c>
      <c r="C113" s="45">
        <f>C$73</f>
        <v>0</v>
      </c>
      <c r="D113" s="45">
        <f>D$73</f>
        <v>0</v>
      </c>
      <c r="E113" s="45">
        <f>E$73</f>
        <v>0</v>
      </c>
      <c r="F113" s="45">
        <f>F$73</f>
        <v>0</v>
      </c>
      <c r="G113" s="45">
        <f>G$73</f>
        <v>0</v>
      </c>
      <c r="H113" s="45">
        <f>H$73</f>
        <v>0</v>
      </c>
      <c r="I113" s="45">
        <f>I$73</f>
        <v>0</v>
      </c>
      <c r="J113" s="45">
        <f>J$73</f>
        <v>0</v>
      </c>
      <c r="K113" s="17"/>
    </row>
    <row r="115" spans="1:11" ht="21" customHeight="1">
      <c r="A115" s="1" t="s">
        <v>882</v>
      </c>
    </row>
    <row r="116" spans="1:11">
      <c r="A116" s="3" t="s">
        <v>383</v>
      </c>
    </row>
    <row r="117" spans="1:11">
      <c r="A117" s="33" t="s">
        <v>883</v>
      </c>
    </row>
    <row r="118" spans="1:11">
      <c r="A118" s="3" t="s">
        <v>855</v>
      </c>
    </row>
    <row r="120" spans="1:11">
      <c r="B120" s="15" t="s">
        <v>153</v>
      </c>
      <c r="C120" s="15" t="s">
        <v>154</v>
      </c>
      <c r="D120" s="15" t="s">
        <v>155</v>
      </c>
      <c r="E120" s="15" t="s">
        <v>156</v>
      </c>
      <c r="F120" s="15" t="s">
        <v>157</v>
      </c>
      <c r="G120" s="15" t="s">
        <v>162</v>
      </c>
      <c r="H120" s="15" t="s">
        <v>158</v>
      </c>
      <c r="I120" s="15" t="s">
        <v>159</v>
      </c>
      <c r="J120" s="15" t="s">
        <v>160</v>
      </c>
    </row>
    <row r="121" spans="1:11">
      <c r="A121" s="4" t="s">
        <v>884</v>
      </c>
      <c r="B121" s="43">
        <f>SUM(B$102:B$113)</f>
        <v>0</v>
      </c>
      <c r="C121" s="43">
        <f>SUM(C$102:C$113)</f>
        <v>0</v>
      </c>
      <c r="D121" s="43">
        <f>SUM(D$102:D$113)</f>
        <v>0</v>
      </c>
      <c r="E121" s="43">
        <f>SUM(E$102:E$113)</f>
        <v>0</v>
      </c>
      <c r="F121" s="43">
        <f>SUM(F$102:F$113)</f>
        <v>0</v>
      </c>
      <c r="G121" s="43">
        <f>SUM(G$102:G$113)</f>
        <v>0</v>
      </c>
      <c r="H121" s="43">
        <f>SUM(H$102:H$113)</f>
        <v>0</v>
      </c>
      <c r="I121" s="43">
        <f>SUM(I$102:I$113)</f>
        <v>0</v>
      </c>
      <c r="J121" s="43">
        <f>SUM(J$102:J$113)</f>
        <v>0</v>
      </c>
      <c r="K121" s="17"/>
    </row>
    <row r="123" spans="1:11" ht="21" customHeight="1">
      <c r="A123" s="1" t="s">
        <v>885</v>
      </c>
    </row>
    <row r="124" spans="1:11">
      <c r="A124" s="3" t="s">
        <v>383</v>
      </c>
    </row>
    <row r="125" spans="1:11">
      <c r="A125" s="33" t="s">
        <v>854</v>
      </c>
    </row>
    <row r="126" spans="1:11">
      <c r="A126" s="33" t="s">
        <v>886</v>
      </c>
    </row>
    <row r="127" spans="1:11">
      <c r="A127" s="3" t="s">
        <v>725</v>
      </c>
    </row>
    <row r="129" spans="1:11">
      <c r="B129" s="15" t="s">
        <v>153</v>
      </c>
      <c r="C129" s="15" t="s">
        <v>154</v>
      </c>
      <c r="D129" s="15" t="s">
        <v>155</v>
      </c>
      <c r="E129" s="15" t="s">
        <v>156</v>
      </c>
      <c r="F129" s="15" t="s">
        <v>157</v>
      </c>
      <c r="G129" s="15" t="s">
        <v>162</v>
      </c>
      <c r="H129" s="15" t="s">
        <v>158</v>
      </c>
      <c r="I129" s="15" t="s">
        <v>159</v>
      </c>
      <c r="J129" s="15" t="s">
        <v>160</v>
      </c>
    </row>
    <row r="130" spans="1:11">
      <c r="A130" s="4" t="s">
        <v>185</v>
      </c>
      <c r="B130" s="43">
        <f>'SMD'!B$116*B41</f>
        <v>0</v>
      </c>
      <c r="C130" s="43">
        <f>'SMD'!C$116*C41</f>
        <v>0</v>
      </c>
      <c r="D130" s="43">
        <f>'SMD'!D$116*D41</f>
        <v>0</v>
      </c>
      <c r="E130" s="43">
        <f>'SMD'!E$116*E41</f>
        <v>0</v>
      </c>
      <c r="F130" s="43">
        <f>'SMD'!F$116*F41</f>
        <v>0</v>
      </c>
      <c r="G130" s="43">
        <f>'SMD'!G$116*G41</f>
        <v>0</v>
      </c>
      <c r="H130" s="43">
        <f>'SMD'!H$116*H41</f>
        <v>0</v>
      </c>
      <c r="I130" s="43">
        <f>'SMD'!I$116*I41</f>
        <v>0</v>
      </c>
      <c r="J130" s="43">
        <f>'SMD'!J$116*J41</f>
        <v>0</v>
      </c>
      <c r="K130" s="17"/>
    </row>
    <row r="131" spans="1:11">
      <c r="A131" s="4" t="s">
        <v>186</v>
      </c>
      <c r="B131" s="43">
        <f>'SMD'!B$117*B42</f>
        <v>0</v>
      </c>
      <c r="C131" s="43">
        <f>'SMD'!C$117*C42</f>
        <v>0</v>
      </c>
      <c r="D131" s="43">
        <f>'SMD'!D$117*D42</f>
        <v>0</v>
      </c>
      <c r="E131" s="43">
        <f>'SMD'!E$117*E42</f>
        <v>0</v>
      </c>
      <c r="F131" s="43">
        <f>'SMD'!F$117*F42</f>
        <v>0</v>
      </c>
      <c r="G131" s="43">
        <f>'SMD'!G$117*G42</f>
        <v>0</v>
      </c>
      <c r="H131" s="43">
        <f>'SMD'!H$117*H42</f>
        <v>0</v>
      </c>
      <c r="I131" s="43">
        <f>'SMD'!I$117*I42</f>
        <v>0</v>
      </c>
      <c r="J131" s="43">
        <f>'SMD'!J$117*J42</f>
        <v>0</v>
      </c>
      <c r="K131" s="17"/>
    </row>
    <row r="132" spans="1:11">
      <c r="A132" s="4" t="s">
        <v>231</v>
      </c>
      <c r="B132" s="43">
        <f>'SMD'!B$118*B43</f>
        <v>0</v>
      </c>
      <c r="C132" s="43">
        <f>'SMD'!C$118*C43</f>
        <v>0</v>
      </c>
      <c r="D132" s="43">
        <f>'SMD'!D$118*D43</f>
        <v>0</v>
      </c>
      <c r="E132" s="43">
        <f>'SMD'!E$118*E43</f>
        <v>0</v>
      </c>
      <c r="F132" s="43">
        <f>'SMD'!F$118*F43</f>
        <v>0</v>
      </c>
      <c r="G132" s="43">
        <f>'SMD'!G$118*G43</f>
        <v>0</v>
      </c>
      <c r="H132" s="43">
        <f>'SMD'!H$118*H43</f>
        <v>0</v>
      </c>
      <c r="I132" s="43">
        <f>'SMD'!I$118*I43</f>
        <v>0</v>
      </c>
      <c r="J132" s="43">
        <f>'SMD'!J$118*J43</f>
        <v>0</v>
      </c>
      <c r="K132" s="17"/>
    </row>
    <row r="133" spans="1:11">
      <c r="A133" s="4" t="s">
        <v>187</v>
      </c>
      <c r="B133" s="43">
        <f>'SMD'!B$119*B44</f>
        <v>0</v>
      </c>
      <c r="C133" s="43">
        <f>'SMD'!C$119*C44</f>
        <v>0</v>
      </c>
      <c r="D133" s="43">
        <f>'SMD'!D$119*D44</f>
        <v>0</v>
      </c>
      <c r="E133" s="43">
        <f>'SMD'!E$119*E44</f>
        <v>0</v>
      </c>
      <c r="F133" s="43">
        <f>'SMD'!F$119*F44</f>
        <v>0</v>
      </c>
      <c r="G133" s="43">
        <f>'SMD'!G$119*G44</f>
        <v>0</v>
      </c>
      <c r="H133" s="43">
        <f>'SMD'!H$119*H44</f>
        <v>0</v>
      </c>
      <c r="I133" s="43">
        <f>'SMD'!I$119*I44</f>
        <v>0</v>
      </c>
      <c r="J133" s="43">
        <f>'SMD'!J$119*J44</f>
        <v>0</v>
      </c>
      <c r="K133" s="17"/>
    </row>
    <row r="134" spans="1:11">
      <c r="A134" s="4" t="s">
        <v>188</v>
      </c>
      <c r="B134" s="43">
        <f>'SMD'!B$120*B45</f>
        <v>0</v>
      </c>
      <c r="C134" s="43">
        <f>'SMD'!C$120*C45</f>
        <v>0</v>
      </c>
      <c r="D134" s="43">
        <f>'SMD'!D$120*D45</f>
        <v>0</v>
      </c>
      <c r="E134" s="43">
        <f>'SMD'!E$120*E45</f>
        <v>0</v>
      </c>
      <c r="F134" s="43">
        <f>'SMD'!F$120*F45</f>
        <v>0</v>
      </c>
      <c r="G134" s="43">
        <f>'SMD'!G$120*G45</f>
        <v>0</v>
      </c>
      <c r="H134" s="43">
        <f>'SMD'!H$120*H45</f>
        <v>0</v>
      </c>
      <c r="I134" s="43">
        <f>'SMD'!I$120*I45</f>
        <v>0</v>
      </c>
      <c r="J134" s="43">
        <f>'SMD'!J$120*J45</f>
        <v>0</v>
      </c>
      <c r="K134" s="17"/>
    </row>
    <row r="135" spans="1:11">
      <c r="A135" s="4" t="s">
        <v>232</v>
      </c>
      <c r="B135" s="43">
        <f>'SMD'!B$121*B46</f>
        <v>0</v>
      </c>
      <c r="C135" s="43">
        <f>'SMD'!C$121*C46</f>
        <v>0</v>
      </c>
      <c r="D135" s="43">
        <f>'SMD'!D$121*D46</f>
        <v>0</v>
      </c>
      <c r="E135" s="43">
        <f>'SMD'!E$121*E46</f>
        <v>0</v>
      </c>
      <c r="F135" s="43">
        <f>'SMD'!F$121*F46</f>
        <v>0</v>
      </c>
      <c r="G135" s="43">
        <f>'SMD'!G$121*G46</f>
        <v>0</v>
      </c>
      <c r="H135" s="43">
        <f>'SMD'!H$121*H46</f>
        <v>0</v>
      </c>
      <c r="I135" s="43">
        <f>'SMD'!I$121*I46</f>
        <v>0</v>
      </c>
      <c r="J135" s="43">
        <f>'SMD'!J$121*J46</f>
        <v>0</v>
      </c>
      <c r="K135" s="17"/>
    </row>
    <row r="136" spans="1:11">
      <c r="A136" s="4" t="s">
        <v>189</v>
      </c>
      <c r="B136" s="43">
        <f>'SMD'!B$122*B47</f>
        <v>0</v>
      </c>
      <c r="C136" s="43">
        <f>'SMD'!C$122*C47</f>
        <v>0</v>
      </c>
      <c r="D136" s="43">
        <f>'SMD'!D$122*D47</f>
        <v>0</v>
      </c>
      <c r="E136" s="43">
        <f>'SMD'!E$122*E47</f>
        <v>0</v>
      </c>
      <c r="F136" s="43">
        <f>'SMD'!F$122*F47</f>
        <v>0</v>
      </c>
      <c r="G136" s="43">
        <f>'SMD'!G$122*G47</f>
        <v>0</v>
      </c>
      <c r="H136" s="43">
        <f>'SMD'!H$122*H47</f>
        <v>0</v>
      </c>
      <c r="I136" s="43">
        <f>'SMD'!I$122*I47</f>
        <v>0</v>
      </c>
      <c r="J136" s="43">
        <f>'SMD'!J$122*J47</f>
        <v>0</v>
      </c>
      <c r="K136" s="17"/>
    </row>
    <row r="137" spans="1:11">
      <c r="A137" s="4" t="s">
        <v>190</v>
      </c>
      <c r="B137" s="43">
        <f>'SMD'!B$123*B48</f>
        <v>0</v>
      </c>
      <c r="C137" s="43">
        <f>'SMD'!C$123*C48</f>
        <v>0</v>
      </c>
      <c r="D137" s="43">
        <f>'SMD'!D$123*D48</f>
        <v>0</v>
      </c>
      <c r="E137" s="43">
        <f>'SMD'!E$123*E48</f>
        <v>0</v>
      </c>
      <c r="F137" s="43">
        <f>'SMD'!F$123*F48</f>
        <v>0</v>
      </c>
      <c r="G137" s="43">
        <f>'SMD'!G$123*G48</f>
        <v>0</v>
      </c>
      <c r="H137" s="43">
        <f>'SMD'!H$123*H48</f>
        <v>0</v>
      </c>
      <c r="I137" s="43">
        <f>'SMD'!I$123*I48</f>
        <v>0</v>
      </c>
      <c r="J137" s="43">
        <f>'SMD'!J$123*J48</f>
        <v>0</v>
      </c>
      <c r="K137" s="17"/>
    </row>
    <row r="138" spans="1:11">
      <c r="A138" s="4" t="s">
        <v>210</v>
      </c>
      <c r="B138" s="43">
        <f>'SMD'!B$124*B49</f>
        <v>0</v>
      </c>
      <c r="C138" s="43">
        <f>'SMD'!C$124*C49</f>
        <v>0</v>
      </c>
      <c r="D138" s="43">
        <f>'SMD'!D$124*D49</f>
        <v>0</v>
      </c>
      <c r="E138" s="43">
        <f>'SMD'!E$124*E49</f>
        <v>0</v>
      </c>
      <c r="F138" s="43">
        <f>'SMD'!F$124*F49</f>
        <v>0</v>
      </c>
      <c r="G138" s="43">
        <f>'SMD'!G$124*G49</f>
        <v>0</v>
      </c>
      <c r="H138" s="43">
        <f>'SMD'!H$124*H49</f>
        <v>0</v>
      </c>
      <c r="I138" s="43">
        <f>'SMD'!I$124*I49</f>
        <v>0</v>
      </c>
      <c r="J138" s="43">
        <f>'SMD'!J$124*J49</f>
        <v>0</v>
      </c>
      <c r="K138" s="17"/>
    </row>
    <row r="139" spans="1:11">
      <c r="A139" s="4" t="s">
        <v>191</v>
      </c>
      <c r="B139" s="43">
        <f>'SMD'!B$125*B50</f>
        <v>0</v>
      </c>
      <c r="C139" s="43">
        <f>'SMD'!C$125*C50</f>
        <v>0</v>
      </c>
      <c r="D139" s="43">
        <f>'SMD'!D$125*D50</f>
        <v>0</v>
      </c>
      <c r="E139" s="43">
        <f>'SMD'!E$125*E50</f>
        <v>0</v>
      </c>
      <c r="F139" s="43">
        <f>'SMD'!F$125*F50</f>
        <v>0</v>
      </c>
      <c r="G139" s="43">
        <f>'SMD'!G$125*G50</f>
        <v>0</v>
      </c>
      <c r="H139" s="43">
        <f>'SMD'!H$125*H50</f>
        <v>0</v>
      </c>
      <c r="I139" s="43">
        <f>'SMD'!I$125*I50</f>
        <v>0</v>
      </c>
      <c r="J139" s="43">
        <f>'SMD'!J$125*J50</f>
        <v>0</v>
      </c>
      <c r="K139" s="17"/>
    </row>
    <row r="140" spans="1:11">
      <c r="A140" s="4" t="s">
        <v>192</v>
      </c>
      <c r="B140" s="43">
        <f>'SMD'!B$126*B51</f>
        <v>0</v>
      </c>
      <c r="C140" s="43">
        <f>'SMD'!C$126*C51</f>
        <v>0</v>
      </c>
      <c r="D140" s="43">
        <f>'SMD'!D$126*D51</f>
        <v>0</v>
      </c>
      <c r="E140" s="43">
        <f>'SMD'!E$126*E51</f>
        <v>0</v>
      </c>
      <c r="F140" s="43">
        <f>'SMD'!F$126*F51</f>
        <v>0</v>
      </c>
      <c r="G140" s="43">
        <f>'SMD'!G$126*G51</f>
        <v>0</v>
      </c>
      <c r="H140" s="43">
        <f>'SMD'!H$126*H51</f>
        <v>0</v>
      </c>
      <c r="I140" s="43">
        <f>'SMD'!I$126*I51</f>
        <v>0</v>
      </c>
      <c r="J140" s="43">
        <f>'SMD'!J$126*J51</f>
        <v>0</v>
      </c>
      <c r="K140" s="17"/>
    </row>
    <row r="141" spans="1:11">
      <c r="A141" s="4" t="s">
        <v>193</v>
      </c>
      <c r="B141" s="43">
        <f>'SMD'!B$127*B52</f>
        <v>0</v>
      </c>
      <c r="C141" s="43">
        <f>'SMD'!C$127*C52</f>
        <v>0</v>
      </c>
      <c r="D141" s="43">
        <f>'SMD'!D$127*D52</f>
        <v>0</v>
      </c>
      <c r="E141" s="43">
        <f>'SMD'!E$127*E52</f>
        <v>0</v>
      </c>
      <c r="F141" s="43">
        <f>'SMD'!F$127*F52</f>
        <v>0</v>
      </c>
      <c r="G141" s="43">
        <f>'SMD'!G$127*G52</f>
        <v>0</v>
      </c>
      <c r="H141" s="43">
        <f>'SMD'!H$127*H52</f>
        <v>0</v>
      </c>
      <c r="I141" s="43">
        <f>'SMD'!I$127*I52</f>
        <v>0</v>
      </c>
      <c r="J141" s="43">
        <f>'SMD'!J$127*J52</f>
        <v>0</v>
      </c>
      <c r="K141" s="17"/>
    </row>
    <row r="142" spans="1:11">
      <c r="A142" s="4" t="s">
        <v>194</v>
      </c>
      <c r="B142" s="43">
        <f>'SMD'!B$128*B53</f>
        <v>0</v>
      </c>
      <c r="C142" s="43">
        <f>'SMD'!C$128*C53</f>
        <v>0</v>
      </c>
      <c r="D142" s="43">
        <f>'SMD'!D$128*D53</f>
        <v>0</v>
      </c>
      <c r="E142" s="43">
        <f>'SMD'!E$128*E53</f>
        <v>0</v>
      </c>
      <c r="F142" s="43">
        <f>'SMD'!F$128*F53</f>
        <v>0</v>
      </c>
      <c r="G142" s="43">
        <f>'SMD'!G$128*G53</f>
        <v>0</v>
      </c>
      <c r="H142" s="43">
        <f>'SMD'!H$128*H53</f>
        <v>0</v>
      </c>
      <c r="I142" s="43">
        <f>'SMD'!I$128*I53</f>
        <v>0</v>
      </c>
      <c r="J142" s="43">
        <f>'SMD'!J$128*J53</f>
        <v>0</v>
      </c>
      <c r="K142" s="17"/>
    </row>
    <row r="143" spans="1:11">
      <c r="A143" s="4" t="s">
        <v>211</v>
      </c>
      <c r="B143" s="43">
        <f>'SMD'!B$129*B54</f>
        <v>0</v>
      </c>
      <c r="C143" s="43">
        <f>'SMD'!C$129*C54</f>
        <v>0</v>
      </c>
      <c r="D143" s="43">
        <f>'SMD'!D$129*D54</f>
        <v>0</v>
      </c>
      <c r="E143" s="43">
        <f>'SMD'!E$129*E54</f>
        <v>0</v>
      </c>
      <c r="F143" s="43">
        <f>'SMD'!F$129*F54</f>
        <v>0</v>
      </c>
      <c r="G143" s="43">
        <f>'SMD'!G$129*G54</f>
        <v>0</v>
      </c>
      <c r="H143" s="43">
        <f>'SMD'!H$129*H54</f>
        <v>0</v>
      </c>
      <c r="I143" s="43">
        <f>'SMD'!I$129*I54</f>
        <v>0</v>
      </c>
      <c r="J143" s="43">
        <f>'SMD'!J$129*J54</f>
        <v>0</v>
      </c>
      <c r="K143" s="17"/>
    </row>
    <row r="144" spans="1:11">
      <c r="A144" s="4" t="s">
        <v>233</v>
      </c>
      <c r="B144" s="43">
        <f>'SMD'!B$130*B55</f>
        <v>0</v>
      </c>
      <c r="C144" s="43">
        <f>'SMD'!C$130*C55</f>
        <v>0</v>
      </c>
      <c r="D144" s="43">
        <f>'SMD'!D$130*D55</f>
        <v>0</v>
      </c>
      <c r="E144" s="43">
        <f>'SMD'!E$130*E55</f>
        <v>0</v>
      </c>
      <c r="F144" s="43">
        <f>'SMD'!F$130*F55</f>
        <v>0</v>
      </c>
      <c r="G144" s="43">
        <f>'SMD'!G$130*G55</f>
        <v>0</v>
      </c>
      <c r="H144" s="43">
        <f>'SMD'!H$130*H55</f>
        <v>0</v>
      </c>
      <c r="I144" s="43">
        <f>'SMD'!I$130*I55</f>
        <v>0</v>
      </c>
      <c r="J144" s="43">
        <f>'SMD'!J$130*J55</f>
        <v>0</v>
      </c>
      <c r="K144" s="17"/>
    </row>
    <row r="145" spans="1:11">
      <c r="A145" s="4" t="s">
        <v>234</v>
      </c>
      <c r="B145" s="43">
        <f>'SMD'!B$131*B56</f>
        <v>0</v>
      </c>
      <c r="C145" s="43">
        <f>'SMD'!C$131*C56</f>
        <v>0</v>
      </c>
      <c r="D145" s="43">
        <f>'SMD'!D$131*D56</f>
        <v>0</v>
      </c>
      <c r="E145" s="43">
        <f>'SMD'!E$131*E56</f>
        <v>0</v>
      </c>
      <c r="F145" s="43">
        <f>'SMD'!F$131*F56</f>
        <v>0</v>
      </c>
      <c r="G145" s="43">
        <f>'SMD'!G$131*G56</f>
        <v>0</v>
      </c>
      <c r="H145" s="43">
        <f>'SMD'!H$131*H56</f>
        <v>0</v>
      </c>
      <c r="I145" s="43">
        <f>'SMD'!I$131*I56</f>
        <v>0</v>
      </c>
      <c r="J145" s="43">
        <f>'SMD'!J$131*J56</f>
        <v>0</v>
      </c>
      <c r="K145" s="17"/>
    </row>
    <row r="146" spans="1:11">
      <c r="A146" s="4" t="s">
        <v>235</v>
      </c>
      <c r="B146" s="43">
        <f>'SMD'!B$132*B57</f>
        <v>0</v>
      </c>
      <c r="C146" s="43">
        <f>'SMD'!C$132*C57</f>
        <v>0</v>
      </c>
      <c r="D146" s="43">
        <f>'SMD'!D$132*D57</f>
        <v>0</v>
      </c>
      <c r="E146" s="43">
        <f>'SMD'!E$132*E57</f>
        <v>0</v>
      </c>
      <c r="F146" s="43">
        <f>'SMD'!F$132*F57</f>
        <v>0</v>
      </c>
      <c r="G146" s="43">
        <f>'SMD'!G$132*G57</f>
        <v>0</v>
      </c>
      <c r="H146" s="43">
        <f>'SMD'!H$132*H57</f>
        <v>0</v>
      </c>
      <c r="I146" s="43">
        <f>'SMD'!I$132*I57</f>
        <v>0</v>
      </c>
      <c r="J146" s="43">
        <f>'SMD'!J$132*J57</f>
        <v>0</v>
      </c>
      <c r="K146" s="17"/>
    </row>
    <row r="147" spans="1:11">
      <c r="A147" s="4" t="s">
        <v>236</v>
      </c>
      <c r="B147" s="43">
        <f>'SMD'!B$133*B58</f>
        <v>0</v>
      </c>
      <c r="C147" s="43">
        <f>'SMD'!C$133*C58</f>
        <v>0</v>
      </c>
      <c r="D147" s="43">
        <f>'SMD'!D$133*D58</f>
        <v>0</v>
      </c>
      <c r="E147" s="43">
        <f>'SMD'!E$133*E58</f>
        <v>0</v>
      </c>
      <c r="F147" s="43">
        <f>'SMD'!F$133*F58</f>
        <v>0</v>
      </c>
      <c r="G147" s="43">
        <f>'SMD'!G$133*G58</f>
        <v>0</v>
      </c>
      <c r="H147" s="43">
        <f>'SMD'!H$133*H58</f>
        <v>0</v>
      </c>
      <c r="I147" s="43">
        <f>'SMD'!I$133*I58</f>
        <v>0</v>
      </c>
      <c r="J147" s="43">
        <f>'SMD'!J$133*J58</f>
        <v>0</v>
      </c>
      <c r="K147" s="17"/>
    </row>
    <row r="148" spans="1:11">
      <c r="A148" s="4" t="s">
        <v>237</v>
      </c>
      <c r="B148" s="43">
        <f>'SMD'!B$134*B59</f>
        <v>0</v>
      </c>
      <c r="C148" s="43">
        <f>'SMD'!C$134*C59</f>
        <v>0</v>
      </c>
      <c r="D148" s="43">
        <f>'SMD'!D$134*D59</f>
        <v>0</v>
      </c>
      <c r="E148" s="43">
        <f>'SMD'!E$134*E59</f>
        <v>0</v>
      </c>
      <c r="F148" s="43">
        <f>'SMD'!F$134*F59</f>
        <v>0</v>
      </c>
      <c r="G148" s="43">
        <f>'SMD'!G$134*G59</f>
        <v>0</v>
      </c>
      <c r="H148" s="43">
        <f>'SMD'!H$134*H59</f>
        <v>0</v>
      </c>
      <c r="I148" s="43">
        <f>'SMD'!I$134*I59</f>
        <v>0</v>
      </c>
      <c r="J148" s="43">
        <f>'SMD'!J$134*J59</f>
        <v>0</v>
      </c>
      <c r="K148" s="17"/>
    </row>
    <row r="150" spans="1:11" ht="21" customHeight="1">
      <c r="A150" s="1" t="s">
        <v>887</v>
      </c>
    </row>
    <row r="151" spans="1:11">
      <c r="A151" s="3" t="s">
        <v>383</v>
      </c>
    </row>
    <row r="152" spans="1:11">
      <c r="A152" s="33" t="s">
        <v>888</v>
      </c>
    </row>
    <row r="153" spans="1:11">
      <c r="A153" s="3" t="s">
        <v>855</v>
      </c>
    </row>
    <row r="155" spans="1:11">
      <c r="B155" s="15" t="s">
        <v>153</v>
      </c>
      <c r="C155" s="15" t="s">
        <v>154</v>
      </c>
      <c r="D155" s="15" t="s">
        <v>155</v>
      </c>
      <c r="E155" s="15" t="s">
        <v>156</v>
      </c>
      <c r="F155" s="15" t="s">
        <v>157</v>
      </c>
      <c r="G155" s="15" t="s">
        <v>162</v>
      </c>
      <c r="H155" s="15" t="s">
        <v>158</v>
      </c>
      <c r="I155" s="15" t="s">
        <v>159</v>
      </c>
      <c r="J155" s="15" t="s">
        <v>160</v>
      </c>
    </row>
    <row r="156" spans="1:11">
      <c r="A156" s="4" t="s">
        <v>889</v>
      </c>
      <c r="B156" s="43">
        <f>SUM(B$130:B$148)</f>
        <v>0</v>
      </c>
      <c r="C156" s="43">
        <f>SUM(C$130:C$148)</f>
        <v>0</v>
      </c>
      <c r="D156" s="43">
        <f>SUM(D$130:D$148)</f>
        <v>0</v>
      </c>
      <c r="E156" s="43">
        <f>SUM(E$130:E$148)</f>
        <v>0</v>
      </c>
      <c r="F156" s="43">
        <f>SUM(F$130:F$148)</f>
        <v>0</v>
      </c>
      <c r="G156" s="43">
        <f>SUM(G$130:G$148)</f>
        <v>0</v>
      </c>
      <c r="H156" s="43">
        <f>SUM(H$130:H$148)</f>
        <v>0</v>
      </c>
      <c r="I156" s="43">
        <f>SUM(I$130:I$148)</f>
        <v>0</v>
      </c>
      <c r="J156" s="43">
        <f>SUM(J$130:J$148)</f>
        <v>0</v>
      </c>
      <c r="K156" s="17"/>
    </row>
    <row r="158" spans="1:11" ht="21" customHeight="1">
      <c r="A158" s="1" t="s">
        <v>890</v>
      </c>
    </row>
    <row r="159" spans="1:11">
      <c r="A159" s="3" t="s">
        <v>383</v>
      </c>
    </row>
    <row r="160" spans="1:11">
      <c r="A160" s="33" t="s">
        <v>891</v>
      </c>
    </row>
    <row r="161" spans="1:11">
      <c r="A161" s="33" t="s">
        <v>892</v>
      </c>
    </row>
    <row r="162" spans="1:11">
      <c r="A162" s="3" t="s">
        <v>893</v>
      </c>
    </row>
    <row r="164" spans="1:11">
      <c r="B164" s="15" t="s">
        <v>160</v>
      </c>
    </row>
    <row r="165" spans="1:11">
      <c r="A165" s="4" t="s">
        <v>894</v>
      </c>
      <c r="B165" s="40">
        <f>$J121/$J156-1</f>
        <v>0</v>
      </c>
      <c r="C165" s="17"/>
    </row>
    <row r="167" spans="1:11" ht="21" customHeight="1">
      <c r="A167" s="1" t="s">
        <v>895</v>
      </c>
    </row>
    <row r="169" spans="1:11">
      <c r="B169" s="15" t="s">
        <v>153</v>
      </c>
      <c r="C169" s="15" t="s">
        <v>154</v>
      </c>
      <c r="D169" s="15" t="s">
        <v>155</v>
      </c>
      <c r="E169" s="15" t="s">
        <v>156</v>
      </c>
      <c r="F169" s="15" t="s">
        <v>157</v>
      </c>
      <c r="G169" s="15" t="s">
        <v>162</v>
      </c>
      <c r="H169" s="15" t="s">
        <v>158</v>
      </c>
      <c r="I169" s="15" t="s">
        <v>159</v>
      </c>
      <c r="J169" s="15" t="s">
        <v>160</v>
      </c>
    </row>
    <row r="170" spans="1:11">
      <c r="A170" s="4" t="s">
        <v>153</v>
      </c>
      <c r="B170" s="41">
        <v>1</v>
      </c>
      <c r="C170" s="41">
        <v>0</v>
      </c>
      <c r="D170" s="41">
        <v>0</v>
      </c>
      <c r="E170" s="41">
        <v>0</v>
      </c>
      <c r="F170" s="41">
        <v>0</v>
      </c>
      <c r="G170" s="41">
        <v>0</v>
      </c>
      <c r="H170" s="41">
        <v>0</v>
      </c>
      <c r="I170" s="41">
        <v>0</v>
      </c>
      <c r="J170" s="41">
        <v>0</v>
      </c>
      <c r="K170" s="17"/>
    </row>
    <row r="171" spans="1:11">
      <c r="A171" s="4" t="s">
        <v>154</v>
      </c>
      <c r="B171" s="41">
        <v>0</v>
      </c>
      <c r="C171" s="41">
        <v>1</v>
      </c>
      <c r="D171" s="41">
        <v>0</v>
      </c>
      <c r="E171" s="41">
        <v>0</v>
      </c>
      <c r="F171" s="41">
        <v>0</v>
      </c>
      <c r="G171" s="41">
        <v>0</v>
      </c>
      <c r="H171" s="41">
        <v>0</v>
      </c>
      <c r="I171" s="41">
        <v>0</v>
      </c>
      <c r="J171" s="41">
        <v>0</v>
      </c>
      <c r="K171" s="17"/>
    </row>
    <row r="172" spans="1:11">
      <c r="A172" s="4" t="s">
        <v>155</v>
      </c>
      <c r="B172" s="41">
        <v>0</v>
      </c>
      <c r="C172" s="41">
        <v>0</v>
      </c>
      <c r="D172" s="41">
        <v>1</v>
      </c>
      <c r="E172" s="41">
        <v>0</v>
      </c>
      <c r="F172" s="41">
        <v>0</v>
      </c>
      <c r="G172" s="41">
        <v>1</v>
      </c>
      <c r="H172" s="41">
        <v>0</v>
      </c>
      <c r="I172" s="41">
        <v>0</v>
      </c>
      <c r="J172" s="41">
        <v>0</v>
      </c>
      <c r="K172" s="17"/>
    </row>
    <row r="173" spans="1:11">
      <c r="A173" s="4" t="s">
        <v>156</v>
      </c>
      <c r="B173" s="41">
        <v>0</v>
      </c>
      <c r="C173" s="41">
        <v>0</v>
      </c>
      <c r="D173" s="41">
        <v>0</v>
      </c>
      <c r="E173" s="41">
        <v>1</v>
      </c>
      <c r="F173" s="41">
        <v>0</v>
      </c>
      <c r="G173" s="41">
        <v>0</v>
      </c>
      <c r="H173" s="41">
        <v>0</v>
      </c>
      <c r="I173" s="41">
        <v>0</v>
      </c>
      <c r="J173" s="41">
        <v>0</v>
      </c>
      <c r="K173" s="17"/>
    </row>
    <row r="174" spans="1:11">
      <c r="A174" s="4" t="s">
        <v>157</v>
      </c>
      <c r="B174" s="41">
        <v>0</v>
      </c>
      <c r="C174" s="41">
        <v>0</v>
      </c>
      <c r="D174" s="41">
        <v>0</v>
      </c>
      <c r="E174" s="41">
        <v>0</v>
      </c>
      <c r="F174" s="41">
        <v>1</v>
      </c>
      <c r="G174" s="41">
        <v>0</v>
      </c>
      <c r="H174" s="41">
        <v>0</v>
      </c>
      <c r="I174" s="41">
        <v>0</v>
      </c>
      <c r="J174" s="41">
        <v>0</v>
      </c>
      <c r="K174" s="17"/>
    </row>
    <row r="175" spans="1:11">
      <c r="A175" s="4" t="s">
        <v>158</v>
      </c>
      <c r="B175" s="41">
        <v>0</v>
      </c>
      <c r="C175" s="41">
        <v>0</v>
      </c>
      <c r="D175" s="41">
        <v>0</v>
      </c>
      <c r="E175" s="41">
        <v>0</v>
      </c>
      <c r="F175" s="41">
        <v>0</v>
      </c>
      <c r="G175" s="41">
        <v>0</v>
      </c>
      <c r="H175" s="41">
        <v>1</v>
      </c>
      <c r="I175" s="41">
        <v>0</v>
      </c>
      <c r="J175" s="41">
        <v>0</v>
      </c>
      <c r="K175" s="17"/>
    </row>
    <row r="176" spans="1:11">
      <c r="A176" s="4" t="s">
        <v>159</v>
      </c>
      <c r="B176" s="41">
        <v>0</v>
      </c>
      <c r="C176" s="41">
        <v>0</v>
      </c>
      <c r="D176" s="41">
        <v>0</v>
      </c>
      <c r="E176" s="41">
        <v>0</v>
      </c>
      <c r="F176" s="41">
        <v>0</v>
      </c>
      <c r="G176" s="41">
        <v>0</v>
      </c>
      <c r="H176" s="41">
        <v>0</v>
      </c>
      <c r="I176" s="41">
        <v>1</v>
      </c>
      <c r="J176" s="41">
        <v>0</v>
      </c>
      <c r="K176" s="17"/>
    </row>
    <row r="177" spans="1:11">
      <c r="A177" s="4" t="s">
        <v>160</v>
      </c>
      <c r="B177" s="41">
        <v>0</v>
      </c>
      <c r="C177" s="41">
        <v>0</v>
      </c>
      <c r="D177" s="41">
        <v>0</v>
      </c>
      <c r="E177" s="41">
        <v>0</v>
      </c>
      <c r="F177" s="41">
        <v>0</v>
      </c>
      <c r="G177" s="41">
        <v>0</v>
      </c>
      <c r="H177" s="41">
        <v>0</v>
      </c>
      <c r="I177" s="41">
        <v>0</v>
      </c>
      <c r="J177" s="41">
        <v>1</v>
      </c>
      <c r="K177" s="17"/>
    </row>
    <row r="179" spans="1:11" ht="21" customHeight="1">
      <c r="A179" s="1" t="s">
        <v>896</v>
      </c>
    </row>
    <row r="180" spans="1:11">
      <c r="A180" s="3" t="s">
        <v>383</v>
      </c>
    </row>
    <row r="181" spans="1:11">
      <c r="A181" s="33" t="s">
        <v>897</v>
      </c>
    </row>
    <row r="182" spans="1:11">
      <c r="A182" s="33" t="s">
        <v>898</v>
      </c>
    </row>
    <row r="183" spans="1:11">
      <c r="A183" s="3" t="s">
        <v>396</v>
      </c>
    </row>
    <row r="185" spans="1:11">
      <c r="B185" s="15" t="s">
        <v>899</v>
      </c>
    </row>
    <row r="186" spans="1:11">
      <c r="A186" s="4" t="s">
        <v>153</v>
      </c>
      <c r="B186" s="40">
        <f>SUMPRODUCT('DRM'!D$48:D$55,$B$170:$B$177)</f>
        <v>0</v>
      </c>
      <c r="C186" s="17"/>
    </row>
    <row r="187" spans="1:11">
      <c r="A187" s="4" t="s">
        <v>154</v>
      </c>
      <c r="B187" s="40">
        <f>SUMPRODUCT('DRM'!D$48:D$55,$C$170:$C$177)</f>
        <v>0</v>
      </c>
      <c r="C187" s="17"/>
    </row>
    <row r="188" spans="1:11">
      <c r="A188" s="4" t="s">
        <v>155</v>
      </c>
      <c r="B188" s="40">
        <f>SUMPRODUCT('DRM'!D$48:D$55,$D$170:$D$177)</f>
        <v>0</v>
      </c>
      <c r="C188" s="17"/>
    </row>
    <row r="189" spans="1:11">
      <c r="A189" s="4" t="s">
        <v>156</v>
      </c>
      <c r="B189" s="40">
        <f>SUMPRODUCT('DRM'!D$48:D$55,$E$170:$E$177)</f>
        <v>0</v>
      </c>
      <c r="C189" s="17"/>
    </row>
    <row r="190" spans="1:11">
      <c r="A190" s="4" t="s">
        <v>157</v>
      </c>
      <c r="B190" s="40">
        <f>SUMPRODUCT('DRM'!D$48:D$55,$F$170:$F$177)</f>
        <v>0</v>
      </c>
      <c r="C190" s="17"/>
    </row>
    <row r="191" spans="1:11">
      <c r="A191" s="4" t="s">
        <v>162</v>
      </c>
      <c r="B191" s="40">
        <f>SUMPRODUCT('DRM'!D$48:D$55,$G$170:$G$177)</f>
        <v>0</v>
      </c>
      <c r="C191" s="17"/>
    </row>
    <row r="192" spans="1:11">
      <c r="A192" s="4" t="s">
        <v>158</v>
      </c>
      <c r="B192" s="40">
        <f>SUMPRODUCT('DRM'!D$48:D$55,$H$170:$H$177)</f>
        <v>0</v>
      </c>
      <c r="C192" s="17"/>
    </row>
    <row r="193" spans="1:11">
      <c r="A193" s="4" t="s">
        <v>159</v>
      </c>
      <c r="B193" s="40">
        <f>SUMPRODUCT('DRM'!D$48:D$55,$I$170:$I$177)</f>
        <v>0</v>
      </c>
      <c r="C193" s="17"/>
    </row>
    <row r="194" spans="1:11">
      <c r="A194" s="4" t="s">
        <v>160</v>
      </c>
      <c r="B194" s="40">
        <f>SUMPRODUCT('DRM'!D$48:D$55,$J$170:$J$177)</f>
        <v>0</v>
      </c>
      <c r="C194" s="17"/>
    </row>
    <row r="196" spans="1:11" ht="21" customHeight="1">
      <c r="A196" s="1" t="s">
        <v>900</v>
      </c>
    </row>
    <row r="197" spans="1:11">
      <c r="A197" s="3" t="s">
        <v>383</v>
      </c>
    </row>
    <row r="198" spans="1:11">
      <c r="A198" s="33" t="s">
        <v>901</v>
      </c>
    </row>
    <row r="199" spans="1:11">
      <c r="A199" s="33" t="s">
        <v>902</v>
      </c>
    </row>
    <row r="200" spans="1:11">
      <c r="A200" s="3" t="s">
        <v>401</v>
      </c>
    </row>
    <row r="202" spans="1:11">
      <c r="B202" s="15" t="s">
        <v>153</v>
      </c>
      <c r="C202" s="15" t="s">
        <v>154</v>
      </c>
      <c r="D202" s="15" t="s">
        <v>155</v>
      </c>
      <c r="E202" s="15" t="s">
        <v>156</v>
      </c>
      <c r="F202" s="15" t="s">
        <v>157</v>
      </c>
      <c r="G202" s="15" t="s">
        <v>162</v>
      </c>
      <c r="H202" s="15" t="s">
        <v>158</v>
      </c>
      <c r="I202" s="15" t="s">
        <v>159</v>
      </c>
      <c r="J202" s="15" t="s">
        <v>160</v>
      </c>
    </row>
    <row r="203" spans="1:11">
      <c r="A203" s="4" t="s">
        <v>903</v>
      </c>
      <c r="B203" s="42">
        <f>$B$186</f>
        <v>0</v>
      </c>
      <c r="C203" s="42">
        <f>$B$187</f>
        <v>0</v>
      </c>
      <c r="D203" s="42">
        <f>$B$188</f>
        <v>0</v>
      </c>
      <c r="E203" s="42">
        <f>$B$189</f>
        <v>0</v>
      </c>
      <c r="F203" s="42">
        <f>$B$190</f>
        <v>0</v>
      </c>
      <c r="G203" s="42">
        <f>$B$191</f>
        <v>0</v>
      </c>
      <c r="H203" s="42">
        <f>$B$192</f>
        <v>0</v>
      </c>
      <c r="I203" s="42">
        <f>$B$193</f>
        <v>0</v>
      </c>
      <c r="J203" s="42">
        <f>$B165</f>
        <v>0</v>
      </c>
      <c r="K203" s="17"/>
    </row>
    <row r="205" spans="1:11" ht="21" customHeight="1">
      <c r="A205" s="1" t="s">
        <v>904</v>
      </c>
    </row>
    <row r="206" spans="1:11">
      <c r="A206" s="3" t="s">
        <v>383</v>
      </c>
    </row>
    <row r="207" spans="1:11">
      <c r="A207" s="33" t="s">
        <v>905</v>
      </c>
    </row>
    <row r="208" spans="1:11">
      <c r="A208" s="33" t="s">
        <v>892</v>
      </c>
    </row>
    <row r="209" spans="1:11">
      <c r="A209" s="33" t="s">
        <v>906</v>
      </c>
    </row>
    <row r="210" spans="1:11">
      <c r="A210" s="33" t="s">
        <v>907</v>
      </c>
    </row>
    <row r="211" spans="1:11">
      <c r="A211" s="3" t="s">
        <v>908</v>
      </c>
    </row>
    <row r="213" spans="1:11">
      <c r="B213" s="15" t="s">
        <v>153</v>
      </c>
      <c r="C213" s="15" t="s">
        <v>154</v>
      </c>
      <c r="D213" s="15" t="s">
        <v>155</v>
      </c>
      <c r="E213" s="15" t="s">
        <v>156</v>
      </c>
      <c r="F213" s="15" t="s">
        <v>157</v>
      </c>
      <c r="G213" s="15" t="s">
        <v>162</v>
      </c>
      <c r="H213" s="15" t="s">
        <v>158</v>
      </c>
      <c r="I213" s="15" t="s">
        <v>159</v>
      </c>
      <c r="J213" s="15" t="s">
        <v>160</v>
      </c>
    </row>
    <row r="214" spans="1:11">
      <c r="A214" s="4" t="s">
        <v>909</v>
      </c>
      <c r="B214" s="43">
        <f>'SMD'!B156-B156+B121/(1+B203)</f>
        <v>0</v>
      </c>
      <c r="C214" s="43">
        <f>'SMD'!C156-C156+C121/(1+C203)</f>
        <v>0</v>
      </c>
      <c r="D214" s="43">
        <f>'SMD'!D156-D156+D121/(1+D203)</f>
        <v>0</v>
      </c>
      <c r="E214" s="43">
        <f>'SMD'!E156-E156+E121/(1+E203)</f>
        <v>0</v>
      </c>
      <c r="F214" s="43">
        <f>'SMD'!F156-F156+F121/(1+F203)</f>
        <v>0</v>
      </c>
      <c r="G214" s="43">
        <f>'SMD'!G156-G156+G121/(1+G203)</f>
        <v>0</v>
      </c>
      <c r="H214" s="43">
        <f>'SMD'!H156-H156+H121/(1+H203)</f>
        <v>0</v>
      </c>
      <c r="I214" s="43">
        <f>'SMD'!I156-I156+I121/(1+I203)</f>
        <v>0</v>
      </c>
      <c r="J214" s="43">
        <f>'SMD'!J156-J156+J121/(1+J203)</f>
        <v>0</v>
      </c>
      <c r="K214" s="17"/>
    </row>
  </sheetData>
  <sheetProtection sheet="1" objects="1" scenarios="1"/>
  <hyperlinks>
    <hyperlink ref="A5" location="'AMD'!B12" display="x1 = Standing charges factors (in Pre-processing of data for standing charge factors)"/>
    <hyperlink ref="A6" location="'Input'!B81" display="x2 = 1018. Proportion of relevant load going through 132kV/HV direct transformation"/>
    <hyperlink ref="A7" location="'AMD'!J12" display="x3 = Standing charges factors for 132kV/HV (in Pre-processing of data for standing charge factors)"/>
    <hyperlink ref="A35" location="'AMD'!J12" display="x1 = 2601. Standing charges factors for 132kV/HV (in Pre-processing of data for standing charge factors)"/>
    <hyperlink ref="A36" location="'AMD'!K12" display="x2 = 2601. Adjusted standing charges factors for 132kV (in Pre-processing of data for standing charge factors)"/>
    <hyperlink ref="A37" location="'AMD'!B12" display="x3 = 2601. Standing charges factors (in Pre-processing of data for standing charge factors)"/>
    <hyperlink ref="A63" location="'Loads'!F333" display="x1 = 2305. Import capacity (kVA) (in Equivalent volume for each end user)"/>
    <hyperlink ref="A64" location="'Loads'!G333" display="x2 = 2305. Exceeded capacity (kVA) (in Equivalent volume for each end user)"/>
    <hyperlink ref="A65" location="'Input'!E59" display="x3 = 1010. Power factor for all flows in the network model (in Financial and general assumptions)"/>
    <hyperlink ref="A66" location="'AMD'!B40" display="x4 = 2602. Standing charges factors adapted to use 132kV/HV"/>
    <hyperlink ref="A67" location="'LAFs'!B260" display="x5 = 2012. Loss adjustment factors between end user meter reading and each network level, scaled by network use"/>
    <hyperlink ref="A77" location="'Multi'!B127" display="x1 = 2407. All units (MWh)"/>
    <hyperlink ref="A78" location="'Input'!C167" display="x2 = 1041. Load factor for each type of demand user (in Load profile data for demand users)"/>
    <hyperlink ref="A79" location="'AMD'!B40" display="x3 = 2602. Standing charges factors adapted to use 132kV/HV"/>
    <hyperlink ref="A80" location="'LAFs'!B260" display="x4 = 2012. Loss adjustment factors between end user meter reading and each network level, scaled by network use"/>
    <hyperlink ref="A81" location="'Input'!F59" display="x5 = 1010. Days in the charging year (in Financial and general assumptions)"/>
    <hyperlink ref="A97" location="'AMD'!B70" display="x1 = 2603. Capacity-based contributions to chargeable aggregate maximum load by network level (kW)"/>
    <hyperlink ref="A98" location="'AMD'!B84" display="x2 = 2604. Unit-based contributions to chargeable aggregate maximum load (kW)"/>
    <hyperlink ref="A117" location="'AMD'!B101" display="x1 = 2605. Contributions to aggregate maximum load by network level (kW)"/>
    <hyperlink ref="A125" location="'SMD'!B115" display="x1 = 2505. Contributions of users on each tariff to system simultaneous maximum load by network level (kW)"/>
    <hyperlink ref="A126" location="'AMD'!B40" display="x2 = 2602. Standing charges factors adapted to use 132kV/HV"/>
    <hyperlink ref="A152" location="'AMD'!B129" display="x1 = 2607. Forecast simultaneous load subject to standing charge factors (kW)"/>
    <hyperlink ref="A160" location="'AMD'!B120" display="x1 = 2606. Forecast chargeable aggregate maximum load (kW)"/>
    <hyperlink ref="A161" location="'AMD'!B155" display="x2 = 2608. Forecast simultaneous load replaced by standing charge (kW)"/>
    <hyperlink ref="A181" location="'DRM'!D47" display="x1 = 2104. Diversity allowance between level exit and GSP Group (in Diversity calculations)"/>
    <hyperlink ref="A182" location="'AMD'!B169" display="x2 = 2610. Network level mapping for diversity allowances"/>
    <hyperlink ref="A198" location="'AMD'!B164" display="x1 = 2609. Calculated LV diversity allowance"/>
    <hyperlink ref="A199" location="'AMD'!B185" display="x2 = 2611. Diversity allowances including 132kV/HV"/>
    <hyperlink ref="A207" location="'SMD'!B155" display="x1 = 2506. Forecast system simultaneous maximum load (kW) from forecast units"/>
    <hyperlink ref="A208" location="'AMD'!B155" display="x2 = 2608. Forecast simultaneous load replaced by standing charge (kW)"/>
    <hyperlink ref="A209" location="'AMD'!B120" display="x3 = 2606. Forecast chargeable aggregate maximum load (kW)"/>
    <hyperlink ref="A210" location="'AMD'!B202" display="x4 = 2612. Diversity allowances (including calculated LV value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1</vt:i4>
      </vt:variant>
    </vt:vector>
  </HeadingPairs>
  <TitlesOfParts>
    <vt:vector size="26" baseType="lpstr">
      <vt:lpstr>Index</vt:lpstr>
      <vt:lpstr>Input</vt:lpstr>
      <vt:lpstr>LAFs</vt:lpstr>
      <vt:lpstr>DRM</vt:lpstr>
      <vt:lpstr>SM</vt:lpstr>
      <vt:lpstr>Loads</vt:lpstr>
      <vt:lpstr>Multi</vt:lpstr>
      <vt:lpstr>SMD</vt:lpstr>
      <vt:lpstr>AMD</vt:lpstr>
      <vt:lpstr>Otex</vt:lpstr>
      <vt:lpstr>Contrib</vt:lpstr>
      <vt:lpstr>Yard</vt:lpstr>
      <vt:lpstr>Standing</vt:lpstr>
      <vt:lpstr>AggCap</vt:lpstr>
      <vt:lpstr>Reactive</vt:lpstr>
      <vt:lpstr>Aggreg</vt:lpstr>
      <vt:lpstr>Revenue</vt:lpstr>
      <vt:lpstr>Adder</vt:lpstr>
      <vt:lpstr>Adjust</vt:lpstr>
      <vt:lpstr>Tariffs</vt:lpstr>
      <vt:lpstr>Summary</vt:lpstr>
      <vt:lpstr>M-ATW</vt:lpstr>
      <vt:lpstr>M-Rev</vt:lpstr>
      <vt:lpstr>CData</vt:lpstr>
      <vt:lpstr>CTables</vt:lpstr>
      <vt:lpstr>Multi!Print_Area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2017-08-09T11:20:06Z</dcterms:created>
  <dcterms:modified xsi:type="dcterms:W3CDTF">2017-08-09T11:20:06Z</dcterms:modified>
</cp:coreProperties>
</file>